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toonpack\客户平台\Requirement\"/>
    </mc:Choice>
  </mc:AlternateContent>
  <xr:revisionPtr revIDLastSave="0" documentId="13_ncr:1_{5A89C0AC-9CA1-4F39-84C3-2CD21DB702EE}" xr6:coauthVersionLast="46" xr6:coauthVersionMax="46" xr10:uidLastSave="{00000000-0000-0000-0000-000000000000}"/>
  <bookViews>
    <workbookView xWindow="-120" yWindow="-120" windowWidth="29040" windowHeight="15840" xr2:uid="{4B58D49C-ED4F-4B6C-8574-2B498F325BF2}"/>
  </bookViews>
  <sheets>
    <sheet name="常用工具" sheetId="1" r:id="rId1"/>
    <sheet name="报价计算器" sheetId="2" r:id="rId2"/>
  </sheets>
  <definedNames>
    <definedName name="solver_eng" localSheetId="1" hidden="1">1</definedName>
    <definedName name="solver_neg" localSheetId="1" hidden="1">1</definedName>
    <definedName name="solver_num" localSheetId="1" hidden="1">0</definedName>
    <definedName name="solver_opt" localSheetId="1" hidden="1">报价计算器!$A$1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6" i="2" l="1"/>
  <c r="L76" i="2" s="1"/>
  <c r="M76" i="2" s="1"/>
  <c r="I77" i="2"/>
  <c r="L77" i="2" s="1"/>
  <c r="M77" i="2" s="1"/>
  <c r="I78" i="2"/>
  <c r="I79" i="2"/>
  <c r="L79" i="2" s="1"/>
  <c r="M79" i="2" s="1"/>
  <c r="I80" i="2"/>
  <c r="L80" i="2" s="1"/>
  <c r="M80" i="2" s="1"/>
  <c r="I81" i="2"/>
  <c r="I82" i="2"/>
  <c r="I83" i="2"/>
  <c r="J83" i="2" s="1"/>
  <c r="I84" i="2"/>
  <c r="I85" i="2"/>
  <c r="I86" i="2"/>
  <c r="I87" i="2"/>
  <c r="J87" i="2" s="1"/>
  <c r="K87" i="2" s="1"/>
  <c r="I88" i="2"/>
  <c r="J88" i="2" s="1"/>
  <c r="I89" i="2"/>
  <c r="L89" i="2" s="1"/>
  <c r="M89" i="2" s="1"/>
  <c r="I90" i="2"/>
  <c r="I91" i="2"/>
  <c r="L91" i="2" s="1"/>
  <c r="M91" i="2" s="1"/>
  <c r="I92" i="2"/>
  <c r="J92" i="2" s="1"/>
  <c r="I93" i="2"/>
  <c r="L93" i="2" s="1"/>
  <c r="M93" i="2" s="1"/>
  <c r="I94" i="2"/>
  <c r="I95" i="2"/>
  <c r="L95" i="2" s="1"/>
  <c r="M95" i="2" s="1"/>
  <c r="I96" i="2"/>
  <c r="I75" i="2"/>
  <c r="L75" i="2" s="1"/>
  <c r="M75" i="2" s="1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L96" i="2"/>
  <c r="M96" i="2" s="1"/>
  <c r="J94" i="2"/>
  <c r="L90" i="2"/>
  <c r="M90" i="2" s="1"/>
  <c r="L86" i="2"/>
  <c r="M86" i="2" s="1"/>
  <c r="L85" i="2"/>
  <c r="M85" i="2" s="1"/>
  <c r="J84" i="2"/>
  <c r="K84" i="2" s="1"/>
  <c r="L82" i="2"/>
  <c r="M82" i="2" s="1"/>
  <c r="X81" i="2"/>
  <c r="T81" i="2"/>
  <c r="L81" i="2"/>
  <c r="M81" i="2" s="1"/>
  <c r="X80" i="2"/>
  <c r="T80" i="2"/>
  <c r="X79" i="2"/>
  <c r="T79" i="2"/>
  <c r="X78" i="2"/>
  <c r="T78" i="2"/>
  <c r="L78" i="2"/>
  <c r="M78" i="2" s="1"/>
  <c r="X77" i="2"/>
  <c r="T77" i="2"/>
  <c r="X76" i="2"/>
  <c r="T76" i="2"/>
  <c r="K83" i="2" l="1"/>
  <c r="L87" i="2"/>
  <c r="M87" i="2" s="1"/>
  <c r="K94" i="2"/>
  <c r="K88" i="2"/>
  <c r="L84" i="2"/>
  <c r="M84" i="2" s="1"/>
  <c r="L88" i="2"/>
  <c r="M88" i="2" s="1"/>
  <c r="J91" i="2"/>
  <c r="K91" i="2" s="1"/>
  <c r="K92" i="2"/>
  <c r="L83" i="2"/>
  <c r="M83" i="2" s="1"/>
  <c r="J95" i="2"/>
  <c r="K95" i="2" s="1"/>
  <c r="L92" i="2"/>
  <c r="M92" i="2" s="1"/>
  <c r="L94" i="2"/>
  <c r="M94" i="2" s="1"/>
  <c r="J96" i="2"/>
  <c r="K96" i="2" s="1"/>
  <c r="J76" i="2"/>
  <c r="K76" i="2" s="1"/>
  <c r="J77" i="2"/>
  <c r="K77" i="2" s="1"/>
  <c r="J78" i="2"/>
  <c r="K78" i="2" s="1"/>
  <c r="J79" i="2"/>
  <c r="K79" i="2" s="1"/>
  <c r="J80" i="2"/>
  <c r="K80" i="2" s="1"/>
  <c r="J81" i="2"/>
  <c r="K81" i="2" s="1"/>
  <c r="J82" i="2"/>
  <c r="K82" i="2" s="1"/>
  <c r="J86" i="2"/>
  <c r="K86" i="2" s="1"/>
  <c r="J90" i="2"/>
  <c r="K90" i="2" s="1"/>
  <c r="J75" i="2"/>
  <c r="K75" i="2" s="1"/>
  <c r="J85" i="2"/>
  <c r="K85" i="2" s="1"/>
  <c r="J89" i="2"/>
  <c r="K89" i="2" s="1"/>
  <c r="J93" i="2"/>
  <c r="K9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MIKE</author>
  </authors>
  <commentList>
    <comment ref="J74" authorId="0" shapeId="0" xr:uid="{357BF55B-D7D4-4A66-A636-270EFE3E841F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日租金引用自业务配置/计算器默认规则</t>
        </r>
      </text>
    </comment>
    <comment ref="L74" authorId="0" shapeId="0" xr:uid="{2EE65F31-E170-4688-A3C2-121DD43BC933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假设上游25天，在途10天</t>
        </r>
      </text>
    </comment>
    <comment ref="M74" authorId="0" shapeId="0" xr:uid="{FC85AC3E-1746-485E-BF23-A8389E362020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注意看公式</t>
        </r>
      </text>
    </comment>
  </commentList>
</comments>
</file>

<file path=xl/sharedStrings.xml><?xml version="1.0" encoding="utf-8"?>
<sst xmlns="http://schemas.openxmlformats.org/spreadsheetml/2006/main" count="111" uniqueCount="73">
  <si>
    <t>位置：主页/常用工具</t>
  </si>
  <si>
    <t>工具名称：</t>
  </si>
  <si>
    <t>FIBC报价计算器</t>
  </si>
  <si>
    <t>工具图标：</t>
  </si>
  <si>
    <t>位置：常用工具/报价计算器</t>
  </si>
  <si>
    <t>创建人</t>
  </si>
  <si>
    <t>创建时间</t>
  </si>
  <si>
    <t>FIBC价格预估</t>
  </si>
  <si>
    <t>利润值-租金</t>
  </si>
  <si>
    <t>利润率-租金</t>
  </si>
  <si>
    <t>预估价-耗材</t>
  </si>
  <si>
    <t>成本-租金</t>
  </si>
  <si>
    <t>参数-租期</t>
  </si>
  <si>
    <t>成本-配送</t>
  </si>
  <si>
    <t>参数-起送起运量</t>
  </si>
  <si>
    <t>成本-回收</t>
  </si>
  <si>
    <t>参数-回收起运量</t>
  </si>
  <si>
    <t>成本-仓库</t>
  </si>
  <si>
    <t>假设：重复性客户，终端客户，年用量=1000，预测准确度=100%，在途10天</t>
  </si>
  <si>
    <t>以下表为例，如果系统缺少4.2M报价，但是有6.8M报价，则以有报价的计算最低值。</t>
  </si>
  <si>
    <t>四舍五入</t>
  </si>
  <si>
    <t>报价租期</t>
  </si>
  <si>
    <t>迭代组合</t>
  </si>
  <si>
    <t>回收起运量</t>
  </si>
  <si>
    <t>最优车型</t>
  </si>
  <si>
    <t>最优价格</t>
  </si>
  <si>
    <t>回收成本</t>
  </si>
  <si>
    <t>下游占箱时间</t>
  </si>
  <si>
    <t>租金成本</t>
  </si>
  <si>
    <t>初始值</t>
  </si>
  <si>
    <t>最终值</t>
  </si>
  <si>
    <t>陆运在途时间对照表</t>
  </si>
  <si>
    <t>下游占箱时间安全量对照表</t>
  </si>
  <si>
    <t>4.2M</t>
  </si>
  <si>
    <t>基于CMS/物流合同计算
取最低值
有整车数值，就不用零担数值</t>
  </si>
  <si>
    <t>年发箱量自</t>
  </si>
  <si>
    <t>年发箱量至</t>
  </si>
  <si>
    <t>安全量%</t>
  </si>
  <si>
    <t>占箱天数</t>
  </si>
  <si>
    <t>6.8M</t>
  </si>
  <si>
    <t>无限制</t>
  </si>
  <si>
    <t>9.6M</t>
  </si>
  <si>
    <t>13M</t>
  </si>
  <si>
    <r>
      <rPr>
        <b/>
        <sz val="10"/>
        <color theme="1" tint="0.249977111117893"/>
        <rFont val="微软雅黑"/>
        <family val="2"/>
        <charset val="134"/>
      </rPr>
      <t>3.计算租赁服务费</t>
    </r>
    <r>
      <rPr>
        <sz val="10"/>
        <color theme="1" tint="0.249977111117893"/>
        <rFont val="微软雅黑"/>
        <family val="2"/>
        <charset val="134"/>
      </rPr>
      <t xml:space="preserve">
   1）原则：找到租金和回收成本的最优解，即回收成本+租金成本的最小值（基于最小值，确认报价的回收起运量和下游占箱时间）
   2）回收起运量：仅限下述范围（总计22个迭代）
   3）租期 = 上游占箱时间 + 在途时间 + 下游占箱时间
          1)) 租期原则：</t>
    </r>
    <r>
      <rPr>
        <b/>
        <sz val="10"/>
        <color theme="1" tint="0.249977111117893"/>
        <rFont val="微软雅黑"/>
        <family val="2"/>
        <charset val="134"/>
      </rPr>
      <t>5的倍数，向上进位，例如，计算出来的最优租期是7天，则计算成本时自动进位到10（取整数）</t>
    </r>
    <r>
      <rPr>
        <sz val="10"/>
        <color theme="1" tint="0.249977111117893"/>
        <rFont val="微软雅黑"/>
        <family val="2"/>
        <charset val="134"/>
      </rPr>
      <t xml:space="preserve">
          2)) 上游占箱时间：取值自【业务配置/报价计算器】
          3)) 在途时间：基于陆运在途时间表计算
</t>
    </r>
    <r>
      <rPr>
        <strike/>
        <sz val="10"/>
        <color theme="1" tint="0.249977111117893"/>
        <rFont val="微软雅黑"/>
        <family val="2"/>
        <charset val="134"/>
      </rPr>
      <t xml:space="preserve">                1))) 如果运输方式=陆运，则基于陆运在途时间表计算；
                2))) 如果运输方式=多式联运，则在陆运基础上额外增加15天；
</t>
    </r>
    <r>
      <rPr>
        <sz val="10"/>
        <color theme="1" tint="0.249977111117893"/>
        <rFont val="微软雅黑"/>
        <family val="2"/>
        <charset val="134"/>
      </rPr>
      <t xml:space="preserve">          4)) 下游占箱时间：
                 1))) 如果业务类型 = 一次性，
                         1- 如果地点类型=终端客户
                                </t>
    </r>
    <r>
      <rPr>
        <u/>
        <sz val="10"/>
        <color theme="1" tint="0.249977111117893"/>
        <rFont val="微软雅黑"/>
        <family val="2"/>
        <charset val="134"/>
      </rPr>
      <t>值 = 70%*(((回收起运量 / (业务预测*预测准确率 / 365)) * (1+下游占箱时间安全量)) + 30% * 365</t>
    </r>
    <r>
      <rPr>
        <sz val="10"/>
        <color theme="1" tint="0.249977111117893"/>
        <rFont val="微软雅黑"/>
        <family val="2"/>
        <charset val="134"/>
      </rPr>
      <t xml:space="preserve">
                         2-如果地点类型=经销商
                                </t>
    </r>
    <r>
      <rPr>
        <u/>
        <sz val="10"/>
        <color theme="1" tint="0.249977111117893"/>
        <rFont val="微软雅黑"/>
        <family val="2"/>
        <charset val="134"/>
      </rPr>
      <t>值 = 70%*(((回收起运量 / (业务预测*预测准确率 / 365)) * (1+下游占箱时间安全量)) + 30% * 365 + 经销商仓库额外占箱时间</t>
    </r>
    <r>
      <rPr>
        <sz val="10"/>
        <color theme="1" tint="0.249977111117893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 xml:space="preserve">                  </t>
    </r>
    <r>
      <rPr>
        <i/>
        <sz val="10"/>
        <color rgb="FFFF0000"/>
        <rFont val="微软雅黑"/>
        <family val="2"/>
        <charset val="134"/>
      </rPr>
      <t xml:space="preserve">            *系统代码注释：出装油项目制客户现场一般预留20-30%长期占用，做报价模型需要考虑这个因素</t>
    </r>
    <r>
      <rPr>
        <sz val="10"/>
        <color rgb="FFFF0000"/>
        <rFont val="微软雅黑"/>
        <family val="2"/>
        <charset val="134"/>
      </rPr>
      <t xml:space="preserve">
</t>
    </r>
    <r>
      <rPr>
        <sz val="10"/>
        <color theme="1" tint="0.249977111117893"/>
        <rFont val="微软雅黑"/>
        <family val="2"/>
        <charset val="134"/>
      </rPr>
      <t xml:space="preserve">                 2))) 如果业务类型 = 重复性
                         1- 如果地点类型=终端客户
                                </t>
    </r>
    <r>
      <rPr>
        <u/>
        <sz val="10"/>
        <color theme="1" tint="0.249977111117893"/>
        <rFont val="微软雅黑"/>
        <family val="2"/>
        <charset val="134"/>
      </rPr>
      <t>值= (回收起运量 / (业务预测*预测准确率 / 365)) * (1+下游占箱时间安全量)</t>
    </r>
    <r>
      <rPr>
        <sz val="10"/>
        <color theme="1" tint="0.249977111117893"/>
        <rFont val="微软雅黑"/>
        <family val="2"/>
        <charset val="134"/>
      </rPr>
      <t xml:space="preserve">
                         2-如果地点类型=经销商
                                </t>
    </r>
    <r>
      <rPr>
        <u/>
        <sz val="10"/>
        <color theme="1" tint="0.249977111117893"/>
        <rFont val="微软雅黑"/>
        <family val="2"/>
        <charset val="134"/>
      </rPr>
      <t>值= (回收起运量 / (业务预测*预测准确率 / 365)) * (1+下游占箱时间安全量) + 经销商仓库额外占箱时间</t>
    </r>
    <phoneticPr fontId="2" type="noConversion"/>
  </si>
  <si>
    <t>回收+下游租金成本</t>
    <phoneticPr fontId="2" type="noConversion"/>
  </si>
  <si>
    <t>运距自</t>
    <phoneticPr fontId="2" type="noConversion"/>
  </si>
  <si>
    <t>运距至</t>
    <phoneticPr fontId="2" type="noConversion"/>
  </si>
  <si>
    <t>在途天数</t>
    <phoneticPr fontId="2" type="noConversion"/>
  </si>
  <si>
    <r>
      <rPr>
        <b/>
        <sz val="10"/>
        <color theme="1" tint="0.249977111117893"/>
        <rFont val="微软雅黑"/>
        <family val="2"/>
        <charset val="134"/>
      </rPr>
      <t>需求#2：</t>
    </r>
    <r>
      <rPr>
        <sz val="10"/>
        <color theme="1" tint="0.249977111117893"/>
        <rFont val="微软雅黑"/>
        <family val="2"/>
        <charset val="134"/>
      </rPr>
      <t xml:space="preserve">
1. 发货地点：选择壳牌中国的全部子公司
2. ShipTo ID：输入值自动每4位加一个空格
3. 业务预测：
   1）必须大于等于0，保留0位小数
   2）如果业务类型=一次性，则单位=KL/次；如果业务类型=重复性，则单位=KL/年，否则=FALSE
4. 预测准确度：必须大于等于0，保留0位小数
5. 成本节约预估的2个字段：如果值大于等于0，则字体=绿色，否则红色
</t>
    </r>
    <phoneticPr fontId="2" type="noConversion"/>
  </si>
  <si>
    <t>经销商仓库额外占箱时间对照表</t>
    <phoneticPr fontId="2" type="noConversion"/>
  </si>
  <si>
    <r>
      <rPr>
        <b/>
        <sz val="10"/>
        <color theme="1" tint="0.249977111117893"/>
        <rFont val="微软雅黑"/>
        <family val="2"/>
        <charset val="134"/>
      </rPr>
      <t xml:space="preserve">业务配置/客户用报价计算器规则
</t>
    </r>
    <r>
      <rPr>
        <sz val="10"/>
        <color theme="1" tint="0.249977111117893"/>
        <rFont val="微软雅黑"/>
        <family val="2"/>
        <charset val="134"/>
      </rPr>
      <t xml:space="preserve">1.布局采用列表+内容页的方式，每个规则是一条记录。
    1）每条记录包括：客户、有效期（默认截止日期无限制）、参数信息
    2）规则生效后，只能取消，不能修改
2.参数信息包括：
    1）默认日租金：1.96（默认物料组：108；默认物料：M000038）
    2）默认利润率：20%
    3）默认上游占箱时间：25天
    4）下游占箱时间安全量对照表、经销商仓库额外占箱时间对照表（参照下文标准值，但可以个性化修改）
</t>
    </r>
    <r>
      <rPr>
        <strike/>
        <sz val="10"/>
        <color theme="1" tint="0.249977111117893"/>
        <rFont val="微软雅黑"/>
        <family val="2"/>
        <charset val="134"/>
      </rPr>
      <t xml:space="preserve">    5）在途时间对照表（引用业务配置，但是可以个性化修改）</t>
    </r>
    <r>
      <rPr>
        <sz val="10"/>
        <color theme="1" tint="0.249977111117893"/>
        <rFont val="微软雅黑"/>
        <family val="2"/>
        <charset val="134"/>
      </rPr>
      <t xml:space="preserve">
    6）上述3个对照表，分别设置为3个页签
</t>
    </r>
    <phoneticPr fontId="2" type="noConversion"/>
  </si>
  <si>
    <t>C13-4.2米厢式货车/5</t>
    <phoneticPr fontId="2" type="noConversion"/>
  </si>
  <si>
    <t>C02-4.2米平板货车(窄体)/21</t>
    <phoneticPr fontId="2" type="noConversion"/>
  </si>
  <si>
    <t>C03-6.8米平板货车/70
C14-6.8米飞翼货车/70</t>
    <phoneticPr fontId="2" type="noConversion"/>
  </si>
  <si>
    <t>C06-9.6米货车/120
C07-9.6米飞翼货车/112
C15-9.6米厢式货车/112</t>
    <phoneticPr fontId="2" type="noConversion"/>
  </si>
  <si>
    <t>车型组/最大载运量</t>
    <phoneticPr fontId="2" type="noConversion"/>
  </si>
  <si>
    <t>C08-13.5米平板货车/160
C17-13.5米厢式货车/160</t>
    <phoneticPr fontId="2" type="noConversion"/>
  </si>
  <si>
    <r>
      <t>发货地点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</si>
  <si>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t>ShipTo ID</t>
    <phoneticPr fontId="2" type="noConversion"/>
  </si>
  <si>
    <r>
      <t>地点类型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</si>
  <si>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r>
      <t>所在地区-省份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</si>
  <si>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r>
      <t>所在地区-城市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</si>
  <si>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r>
      <t>所在地区-区县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</si>
  <si>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r>
      <t>业务类型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</si>
  <si>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r>
      <t>业务预测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</si>
  <si>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r>
      <t>预测准确度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</si>
  <si>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r>
      <t>物料组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</si>
  <si>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r>
      <t>物料</t>
    </r>
    <r>
      <rPr>
        <sz val="10"/>
        <color rgb="FFFF0000"/>
        <rFont val="微软雅黑"/>
        <family val="2"/>
        <charset val="134"/>
      </rPr>
      <t>*</t>
    </r>
    <phoneticPr fontId="2" type="noConversion"/>
  </si>
  <si>
    <t>引用规则编号*</t>
    <phoneticPr fontId="2" type="noConversion"/>
  </si>
  <si>
    <t>预估价-租金</t>
    <phoneticPr fontId="2" type="noConversion"/>
  </si>
  <si>
    <r>
      <rPr>
        <b/>
        <sz val="10"/>
        <color rgb="FFFF0000"/>
        <rFont val="微软雅黑"/>
        <family val="2"/>
        <charset val="134"/>
      </rPr>
      <t>需求#1：重要</t>
    </r>
    <r>
      <rPr>
        <sz val="10"/>
        <color theme="1" tint="0.249977111117893"/>
        <rFont val="微软雅黑"/>
        <family val="2"/>
        <charset val="134"/>
      </rPr>
      <t xml:space="preserve">
1.客户计算结果，需要在系统后台保留历史记录。
2.这个历史记录需要在CMS系统上查询到。【报表中心/客户报价计算器历史记录】，权限设置继承客户权限。（报表样例如右侧）
3.如果无法找到物流成本（例如物流合同中没有该所在地区，or发货地点的物流报价），则点击计算后，系统弹框提示：当前地点物流成本缺失，请联系供应商维护。
4. 隐藏功能：上传EXCEL，然后批量计算，计算完毕后下载报表。（样例见右侧）  ———— 目的：验证计算结果和目前报价差异，然后微调参数。</t>
    </r>
    <phoneticPr fontId="2" type="noConversion"/>
  </si>
  <si>
    <r>
      <rPr>
        <b/>
        <sz val="10"/>
        <color rgb="FFFF0000"/>
        <rFont val="微软雅黑"/>
        <family val="2"/>
        <charset val="134"/>
      </rPr>
      <t>需求#3：报价计算算法</t>
    </r>
    <r>
      <rPr>
        <b/>
        <sz val="10"/>
        <color theme="1" tint="0.249977111117893"/>
        <rFont val="微软雅黑"/>
        <family val="2"/>
        <charset val="134"/>
      </rPr>
      <t xml:space="preserve">
1. FIBC价格预估 = 租赁服务费 + 液袋价格 + 外衬价格
</t>
    </r>
    <r>
      <rPr>
        <sz val="10"/>
        <color theme="1" tint="0.249977111117893"/>
        <rFont val="微软雅黑"/>
        <family val="2"/>
        <charset val="134"/>
      </rPr>
      <t xml:space="preserve">    1）液袋价格：基于【业务配置/报价计算器】 + 当前已生效的合同，确认数值
    2）外衬价格：基于【业务配置/报价计算器】 + 当前已生效的合同，确认数值
    3）悬停批注：如已生效的合同中有多个耗材类物料组的报价（例如液袋有2个型号），则这里默认引用最高值。
    4）如果液袋或外衬的价格在报价中查不到，则终止计算，显示信息提示用户：未搜索到默认耗材报价，无法计算，请联系您的系统管理员或销售负责人，谢谢！</t>
    </r>
    <phoneticPr fontId="2" type="noConversion"/>
  </si>
  <si>
    <r>
      <rPr>
        <b/>
        <sz val="10"/>
        <color theme="1" tint="0.249977111117893"/>
        <rFont val="微软雅黑"/>
        <family val="2"/>
        <charset val="134"/>
      </rPr>
      <t>2. 租赁服务费 = （配送成本+回收成本+租金成本+仓储成本）*（1+利润率）</t>
    </r>
    <r>
      <rPr>
        <sz val="10"/>
        <color theme="1" tint="0.249977111117893"/>
        <rFont val="微软雅黑"/>
        <family val="2"/>
        <charset val="134"/>
      </rPr>
      <t xml:space="preserve">
    1）配送成本：基于配送起运量+物流合同，自动计算最低值（配送起运量，引用自当前有效的客户合同）</t>
    </r>
    <r>
      <rPr>
        <sz val="10"/>
        <color theme="4" tint="0.39997558519241921"/>
        <rFont val="微软雅黑"/>
        <family val="2"/>
        <charset val="134"/>
      </rPr>
      <t>12.09×1.1</t>
    </r>
    <r>
      <rPr>
        <sz val="10"/>
        <color theme="1" tint="0.249977111117893"/>
        <rFont val="微软雅黑"/>
        <family val="2"/>
        <charset val="134"/>
      </rPr>
      <t xml:space="preserve">
    2）回收成本：基于回收起运量+物流合同，自动计算最低值（回收起运量，基于回收成本&amp;租金成本组合成本最低原则，自动计算）
    3）租金成本：租期*日租金
    4）仓储成本：基于当前系统逻辑自动生成（自动找最近的仓库）</t>
    </r>
    <r>
      <rPr>
        <sz val="10"/>
        <color theme="4" tint="0.39997558519241921"/>
        <rFont val="微软雅黑"/>
        <family val="2"/>
        <charset val="134"/>
      </rPr>
      <t>25</t>
    </r>
    <r>
      <rPr>
        <sz val="10"/>
        <color theme="1" tint="0.249977111117893"/>
        <rFont val="微软雅黑"/>
        <family val="2"/>
        <charset val="134"/>
      </rPr>
      <t xml:space="preserve">
注意：取物流合同中的值后，还需要与销售报价里的物流成本计算器一样，再×1.1的系数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</si>
</sst>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6" x14ac:knownFonts="1">
    <font>
      <sz val="11"/>
      <color theme="1"/>
      <name val="等线"/>
      <family val="2"/>
      <scheme val="minor"/>
    </font>
    <font>
      <b/>
      <sz val="18"/>
      <color theme="1" tint="0.249977111117893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 tint="0.249977111117893"/>
      <name val="等线"/>
      <family val="2"/>
      <scheme val="minor"/>
    </font>
    <font>
      <b/>
      <sz val="11"/>
      <color theme="1" tint="0.249977111117893"/>
      <name val="等线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rgb="FFFF0000"/>
      <name val="微软雅黑"/>
      <family val="2"/>
      <charset val="134"/>
    </font>
    <font>
      <sz val="10"/>
      <color theme="1" tint="0.249977111117893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0"/>
      <color theme="1" tint="0.249977111117893"/>
      <name val="微软雅黑"/>
      <family val="2"/>
      <charset val="134"/>
    </font>
    <font>
      <sz val="10"/>
      <color theme="1"/>
      <name val="微软雅黑"/>
      <family val="2"/>
      <charset val="134"/>
    </font>
    <font>
      <strike/>
      <sz val="10"/>
      <color theme="1" tint="0.249977111117893"/>
      <name val="微软雅黑"/>
      <family val="2"/>
      <charset val="134"/>
    </font>
    <font>
      <u/>
      <sz val="10"/>
      <color theme="1" tint="0.249977111117893"/>
      <name val="微软雅黑"/>
      <family val="2"/>
      <charset val="134"/>
    </font>
    <font>
      <i/>
      <sz val="10"/>
      <color rgb="FFFF0000"/>
      <name val="微软雅黑"/>
      <family val="2"/>
      <charset val="134"/>
    </font>
    <font>
      <sz val="10"/>
      <color theme="4" tint="0.3999755851924192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11" fillId="0" borderId="0" xfId="0" applyFont="1"/>
    <xf numFmtId="0" fontId="8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9" fontId="8" fillId="0" borderId="10" xfId="0" applyNumberFormat="1" applyFont="1" applyBorder="1" applyAlignment="1">
      <alignment horizontal="center" vertical="center"/>
    </xf>
    <xf numFmtId="4" fontId="8" fillId="4" borderId="4" xfId="0" applyNumberFormat="1" applyFont="1" applyFill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0" xfId="0" applyFont="1" applyFill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8" fillId="2" borderId="18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698500</xdr:colOff>
      <xdr:row>4</xdr:row>
      <xdr:rowOff>9525</xdr:rowOff>
    </xdr:from>
    <xdr:to>
      <xdr:col>2</xdr:col>
      <xdr:colOff>431619</xdr:colOff>
      <xdr:row>5</xdr:row>
      <xdr:rowOff>200025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88F4971-22DB-4749-9B73-AD56BDCBAB6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46342"/>
        <a:stretch/>
      </xdr:blipFill>
      <xdr:spPr>
        <a:xfrm>
          <a:off x="841375" y="923925"/>
          <a:ext cx="542744" cy="41910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</xdr:colOff>
      <xdr:row>8</xdr:row>
      <xdr:rowOff>44451</xdr:rowOff>
    </xdr:from>
    <xdr:to>
      <xdr:col>10</xdr:col>
      <xdr:colOff>532500</xdr:colOff>
      <xdr:row>15</xdr:row>
      <xdr:rowOff>62228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221E055E-25E9-4E4E-8E13-E2EAE53A1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5" y="1873251"/>
          <a:ext cx="7800075" cy="1617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</xdr:row>
      <xdr:rowOff>6350</xdr:rowOff>
    </xdr:from>
    <xdr:to>
      <xdr:col>12</xdr:col>
      <xdr:colOff>486600</xdr:colOff>
      <xdr:row>4</xdr:row>
      <xdr:rowOff>184150</xdr:rowOff>
    </xdr:to>
    <xdr:sp macro="" textlink="">
      <xdr:nvSpPr>
        <xdr:cNvPr id="2" name="Rectangle: Top Corners Rounded 4">
          <a:extLst>
            <a:ext uri="{FF2B5EF4-FFF2-40B4-BE49-F238E27FC236}">
              <a16:creationId xmlns:a16="http://schemas.microsoft.com/office/drawing/2014/main" id="{1C8865CF-929C-4B7D-BAD4-BD6DB67ACE62}"/>
            </a:ext>
          </a:extLst>
        </xdr:cNvPr>
        <xdr:cNvSpPr/>
      </xdr:nvSpPr>
      <xdr:spPr>
        <a:xfrm>
          <a:off x="161925" y="692150"/>
          <a:ext cx="9373425" cy="406400"/>
        </a:xfrm>
        <a:prstGeom prst="round2SameRect">
          <a:avLst/>
        </a:prstGeom>
        <a:solidFill>
          <a:srgbClr val="18A689"/>
        </a:solidFill>
        <a:ln w="6350"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200" b="1">
              <a:latin typeface="Microsoft YaHei" panose="020B0503020204020204" pitchFamily="34" charset="-122"/>
              <a:ea typeface="Microsoft YaHei" panose="020B0503020204020204" pitchFamily="34" charset="-122"/>
            </a:rPr>
            <a:t>报价计算器</a:t>
          </a:r>
          <a:endParaRPr lang="en-US" sz="1200" b="1"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1</xdr:col>
      <xdr:colOff>25400</xdr:colOff>
      <xdr:row>4</xdr:row>
      <xdr:rowOff>184150</xdr:rowOff>
    </xdr:from>
    <xdr:to>
      <xdr:col>12</xdr:col>
      <xdr:colOff>482600</xdr:colOff>
      <xdr:row>22</xdr:row>
      <xdr:rowOff>222250</xdr:rowOff>
    </xdr:to>
    <xdr:sp macro="" textlink="">
      <xdr:nvSpPr>
        <xdr:cNvPr id="3" name="Rectangle 5">
          <a:extLst>
            <a:ext uri="{FF2B5EF4-FFF2-40B4-BE49-F238E27FC236}">
              <a16:creationId xmlns:a16="http://schemas.microsoft.com/office/drawing/2014/main" id="{C8D20BBD-CB85-4297-B38B-DDCB7FEA8B5F}"/>
            </a:ext>
          </a:extLst>
        </xdr:cNvPr>
        <xdr:cNvSpPr/>
      </xdr:nvSpPr>
      <xdr:spPr>
        <a:xfrm>
          <a:off x="168275" y="1098550"/>
          <a:ext cx="9363075" cy="4152900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1</xdr:col>
      <xdr:colOff>76200</xdr:colOff>
      <xdr:row>5</xdr:row>
      <xdr:rowOff>82550</xdr:rowOff>
    </xdr:from>
    <xdr:ext cx="748923" cy="334451"/>
    <xdr:sp macro="" textlink="">
      <xdr:nvSpPr>
        <xdr:cNvPr id="4" name="TextBox 6">
          <a:extLst>
            <a:ext uri="{FF2B5EF4-FFF2-40B4-BE49-F238E27FC236}">
              <a16:creationId xmlns:a16="http://schemas.microsoft.com/office/drawing/2014/main" id="{EC3BDD84-7F71-429A-88AE-C2EA68F1DD4C}"/>
            </a:ext>
          </a:extLst>
        </xdr:cNvPr>
        <xdr:cNvSpPr txBox="1"/>
      </xdr:nvSpPr>
      <xdr:spPr>
        <a:xfrm>
          <a:off x="219075" y="1225550"/>
          <a:ext cx="748923" cy="3344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zh-CN" altLang="en-US" sz="1100" b="1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地点信息</a:t>
          </a:r>
          <a:endParaRPr lang="en-US" sz="1100" b="1">
            <a:solidFill>
              <a:schemeClr val="tx1">
                <a:lumMod val="65000"/>
                <a:lumOff val="35000"/>
              </a:schemeClr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oneCellAnchor>
  <xdr:oneCellAnchor>
    <xdr:from>
      <xdr:col>1</xdr:col>
      <xdr:colOff>76200</xdr:colOff>
      <xdr:row>6</xdr:row>
      <xdr:rowOff>222250</xdr:rowOff>
    </xdr:from>
    <xdr:ext cx="785793" cy="323422"/>
    <xdr:sp macro="" textlink="">
      <xdr:nvSpPr>
        <xdr:cNvPr id="5" name="TextBox 7">
          <a:extLst>
            <a:ext uri="{FF2B5EF4-FFF2-40B4-BE49-F238E27FC236}">
              <a16:creationId xmlns:a16="http://schemas.microsoft.com/office/drawing/2014/main" id="{F013ADD5-06E5-46B5-AFC8-8E141D88B2F5}"/>
            </a:ext>
          </a:extLst>
        </xdr:cNvPr>
        <xdr:cNvSpPr txBox="1"/>
      </xdr:nvSpPr>
      <xdr:spPr>
        <a:xfrm>
          <a:off x="219075" y="1593850"/>
          <a:ext cx="785793" cy="3234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zh-CN" altLang="en-US" sz="1050" b="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发货地点</a:t>
          </a:r>
          <a:r>
            <a:rPr lang="zh-CN" alt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*</a:t>
          </a:r>
          <a:endParaRPr lang="en-US" sz="1000" b="1">
            <a:solidFill>
              <a:srgbClr val="FF0000"/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oneCellAnchor>
  <xdr:twoCellAnchor>
    <xdr:from>
      <xdr:col>6</xdr:col>
      <xdr:colOff>628650</xdr:colOff>
      <xdr:row>5</xdr:row>
      <xdr:rowOff>171450</xdr:rowOff>
    </xdr:from>
    <xdr:to>
      <xdr:col>6</xdr:col>
      <xdr:colOff>628650</xdr:colOff>
      <xdr:row>21</xdr:row>
      <xdr:rowOff>171450</xdr:rowOff>
    </xdr:to>
    <xdr:cxnSp macro="">
      <xdr:nvCxnSpPr>
        <xdr:cNvPr id="6" name="Straight Connector 13">
          <a:extLst>
            <a:ext uri="{FF2B5EF4-FFF2-40B4-BE49-F238E27FC236}">
              <a16:creationId xmlns:a16="http://schemas.microsoft.com/office/drawing/2014/main" id="{D82735AC-DCF3-4310-8636-4263CA6A5286}"/>
            </a:ext>
          </a:extLst>
        </xdr:cNvPr>
        <xdr:cNvCxnSpPr/>
      </xdr:nvCxnSpPr>
      <xdr:spPr>
        <a:xfrm>
          <a:off x="4819650" y="1314450"/>
          <a:ext cx="0" cy="3657600"/>
        </a:xfrm>
        <a:prstGeom prst="line">
          <a:avLst/>
        </a:prstGeom>
        <a:ln>
          <a:solidFill>
            <a:schemeClr val="bg1">
              <a:lumMod val="9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609600</xdr:colOff>
      <xdr:row>6</xdr:row>
      <xdr:rowOff>222250</xdr:rowOff>
    </xdr:from>
    <xdr:to>
      <xdr:col>6</xdr:col>
      <xdr:colOff>388200</xdr:colOff>
      <xdr:row>8</xdr:row>
      <xdr:rowOff>53050</xdr:rowOff>
    </xdr:to>
    <xdr:sp macro="" textlink="">
      <xdr:nvSpPr>
        <xdr:cNvPr id="7" name="Rectangle 18">
          <a:extLst>
            <a:ext uri="{FF2B5EF4-FFF2-40B4-BE49-F238E27FC236}">
              <a16:creationId xmlns:a16="http://schemas.microsoft.com/office/drawing/2014/main" id="{82FD58A3-3BAA-4FF7-AD8F-67BDEDE7A097}"/>
            </a:ext>
          </a:extLst>
        </xdr:cNvPr>
        <xdr:cNvSpPr/>
      </xdr:nvSpPr>
      <xdr:spPr>
        <a:xfrm>
          <a:off x="1562100" y="1593850"/>
          <a:ext cx="3017100" cy="288000"/>
        </a:xfrm>
        <a:prstGeom prst="rect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90000" tIns="0" rIns="0" bIns="0" rtlCol="0" anchor="ctr" anchorCtr="0"/>
        <a:lstStyle/>
        <a:p>
          <a:pPr algn="l"/>
          <a:r>
            <a:rPr lang="en-US" altLang="zh-CN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C100913-</a:t>
          </a:r>
          <a:r>
            <a:rPr lang="zh-CN" altLang="en-US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*******</a:t>
          </a:r>
          <a:endParaRPr lang="en-US" sz="1050">
            <a:solidFill>
              <a:schemeClr val="tx1">
                <a:lumMod val="65000"/>
                <a:lumOff val="35000"/>
              </a:schemeClr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1</xdr:col>
      <xdr:colOff>76200</xdr:colOff>
      <xdr:row>10</xdr:row>
      <xdr:rowOff>50800</xdr:rowOff>
    </xdr:from>
    <xdr:to>
      <xdr:col>2</xdr:col>
      <xdr:colOff>119043</xdr:colOff>
      <xdr:row>11</xdr:row>
      <xdr:rowOff>145622</xdr:rowOff>
    </xdr:to>
    <xdr:sp macro="" textlink="">
      <xdr:nvSpPr>
        <xdr:cNvPr id="8" name="TextBox 9">
          <a:extLst>
            <a:ext uri="{FF2B5EF4-FFF2-40B4-BE49-F238E27FC236}">
              <a16:creationId xmlns:a16="http://schemas.microsoft.com/office/drawing/2014/main" id="{0B9E2A26-FB69-4BD3-A3B4-8CCFEE84562B}"/>
            </a:ext>
          </a:extLst>
        </xdr:cNvPr>
        <xdr:cNvSpPr txBox="1"/>
      </xdr:nvSpPr>
      <xdr:spPr>
        <a:xfrm>
          <a:off x="219075" y="2336800"/>
          <a:ext cx="852468" cy="3234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zh-CN" altLang="en-US" sz="1050" b="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地点类型</a:t>
          </a:r>
          <a:r>
            <a:rPr lang="zh-CN" alt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*</a:t>
          </a:r>
          <a:endParaRPr lang="en-US" sz="1000" b="1">
            <a:solidFill>
              <a:srgbClr val="FF0000"/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2</xdr:col>
      <xdr:colOff>609600</xdr:colOff>
      <xdr:row>10</xdr:row>
      <xdr:rowOff>69850</xdr:rowOff>
    </xdr:from>
    <xdr:to>
      <xdr:col>6</xdr:col>
      <xdr:colOff>388200</xdr:colOff>
      <xdr:row>11</xdr:row>
      <xdr:rowOff>129250</xdr:rowOff>
    </xdr:to>
    <xdr:sp macro="" textlink="">
      <xdr:nvSpPr>
        <xdr:cNvPr id="9" name="Rectangle 19">
          <a:extLst>
            <a:ext uri="{FF2B5EF4-FFF2-40B4-BE49-F238E27FC236}">
              <a16:creationId xmlns:a16="http://schemas.microsoft.com/office/drawing/2014/main" id="{C99EE8AF-ADE4-4D0A-A10C-9C8E0A95B566}"/>
            </a:ext>
          </a:extLst>
        </xdr:cNvPr>
        <xdr:cNvSpPr/>
      </xdr:nvSpPr>
      <xdr:spPr>
        <a:xfrm>
          <a:off x="1562100" y="2355850"/>
          <a:ext cx="3017100" cy="288000"/>
        </a:xfrm>
        <a:prstGeom prst="rect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90000" tIns="0" rIns="0" bIns="0" rtlCol="0" anchor="ctr" anchorCtr="0"/>
        <a:lstStyle/>
        <a:p>
          <a:r>
            <a:rPr lang="zh-CN" altLang="en-US" sz="1050" b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Microsoft YaHei" panose="020B0503020204020204" pitchFamily="34" charset="-122"/>
              <a:ea typeface="Microsoft YaHei" panose="020B0503020204020204" pitchFamily="34" charset="-122"/>
              <a:cs typeface="+mn-cs"/>
            </a:rPr>
            <a:t>终端用户，经销商仓库</a:t>
          </a:r>
          <a:endParaRPr lang="en-US" sz="1050">
            <a:solidFill>
              <a:schemeClr val="tx1">
                <a:lumMod val="65000"/>
                <a:lumOff val="35000"/>
              </a:schemeClr>
            </a:solidFill>
            <a:effectLst/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1</xdr:col>
      <xdr:colOff>76200</xdr:colOff>
      <xdr:row>11</xdr:row>
      <xdr:rowOff>203200</xdr:rowOff>
    </xdr:from>
    <xdr:to>
      <xdr:col>2</xdr:col>
      <xdr:colOff>144691</xdr:colOff>
      <xdr:row>13</xdr:row>
      <xdr:rowOff>80451</xdr:rowOff>
    </xdr:to>
    <xdr:sp macro="" textlink="">
      <xdr:nvSpPr>
        <xdr:cNvPr id="10" name="TextBox 20">
          <a:extLst>
            <a:ext uri="{FF2B5EF4-FFF2-40B4-BE49-F238E27FC236}">
              <a16:creationId xmlns:a16="http://schemas.microsoft.com/office/drawing/2014/main" id="{334499F9-1BF6-4F32-89EA-79E01ED50635}"/>
            </a:ext>
          </a:extLst>
        </xdr:cNvPr>
        <xdr:cNvSpPr txBox="1"/>
      </xdr:nvSpPr>
      <xdr:spPr>
        <a:xfrm>
          <a:off x="219075" y="2717800"/>
          <a:ext cx="878116" cy="3344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zh-CN" altLang="en-US" sz="1050" b="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所在地区</a:t>
          </a:r>
          <a:r>
            <a:rPr lang="zh-CN" alt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*</a:t>
          </a:r>
          <a:endParaRPr lang="en-US" sz="1000" b="1">
            <a:solidFill>
              <a:srgbClr val="FF0000"/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2</xdr:col>
      <xdr:colOff>609600</xdr:colOff>
      <xdr:row>11</xdr:row>
      <xdr:rowOff>222250</xdr:rowOff>
    </xdr:from>
    <xdr:to>
      <xdr:col>6</xdr:col>
      <xdr:colOff>388200</xdr:colOff>
      <xdr:row>13</xdr:row>
      <xdr:rowOff>53050</xdr:rowOff>
    </xdr:to>
    <xdr:sp macro="" textlink="">
      <xdr:nvSpPr>
        <xdr:cNvPr id="11" name="Rectangle 21">
          <a:extLst>
            <a:ext uri="{FF2B5EF4-FFF2-40B4-BE49-F238E27FC236}">
              <a16:creationId xmlns:a16="http://schemas.microsoft.com/office/drawing/2014/main" id="{E8B68008-80EA-4103-B224-570C48CA746A}"/>
            </a:ext>
          </a:extLst>
        </xdr:cNvPr>
        <xdr:cNvSpPr/>
      </xdr:nvSpPr>
      <xdr:spPr>
        <a:xfrm>
          <a:off x="1562100" y="2736850"/>
          <a:ext cx="3017100" cy="288000"/>
        </a:xfrm>
        <a:prstGeom prst="rect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90000" tIns="0" rIns="0" bIns="0" rtlCol="0" anchor="ctr" anchorCtr="0"/>
        <a:lstStyle/>
        <a:p>
          <a:r>
            <a:rPr lang="zh-CN" altLang="en-US" sz="1050" b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Microsoft YaHei" panose="020B0503020204020204" pitchFamily="34" charset="-122"/>
              <a:ea typeface="Microsoft YaHei" panose="020B0503020204020204" pitchFamily="34" charset="-122"/>
              <a:cs typeface="+mn-cs"/>
            </a:rPr>
            <a:t>江苏</a:t>
          </a:r>
          <a:r>
            <a:rPr lang="en-US" sz="1050" b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Microsoft YaHei" panose="020B0503020204020204" pitchFamily="34" charset="-122"/>
              <a:ea typeface="Microsoft YaHei" panose="020B0503020204020204" pitchFamily="34" charset="-122"/>
              <a:cs typeface="+mn-cs"/>
            </a:rPr>
            <a:t>/</a:t>
          </a:r>
          <a:r>
            <a:rPr lang="zh-CN" altLang="en-US" sz="1050" b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Microsoft YaHei" panose="020B0503020204020204" pitchFamily="34" charset="-122"/>
              <a:ea typeface="Microsoft YaHei" panose="020B0503020204020204" pitchFamily="34" charset="-122"/>
              <a:cs typeface="+mn-cs"/>
            </a:rPr>
            <a:t>苏州</a:t>
          </a:r>
          <a:r>
            <a:rPr lang="en-US" sz="1050" b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Microsoft YaHei" panose="020B0503020204020204" pitchFamily="34" charset="-122"/>
              <a:ea typeface="Microsoft YaHei" panose="020B0503020204020204" pitchFamily="34" charset="-122"/>
              <a:cs typeface="+mn-cs"/>
            </a:rPr>
            <a:t>/</a:t>
          </a:r>
          <a:r>
            <a:rPr lang="zh-CN" altLang="en-US" sz="1050" b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Microsoft YaHei" panose="020B0503020204020204" pitchFamily="34" charset="-122"/>
              <a:ea typeface="Microsoft YaHei" panose="020B0503020204020204" pitchFamily="34" charset="-122"/>
              <a:cs typeface="+mn-cs"/>
            </a:rPr>
            <a:t>常熟</a:t>
          </a:r>
          <a:endParaRPr lang="en-US" sz="1050">
            <a:solidFill>
              <a:schemeClr val="tx1">
                <a:lumMod val="65000"/>
                <a:lumOff val="35000"/>
              </a:schemeClr>
            </a:solidFill>
            <a:effectLst/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1</xdr:col>
      <xdr:colOff>76200</xdr:colOff>
      <xdr:row>13</xdr:row>
      <xdr:rowOff>215900</xdr:rowOff>
    </xdr:from>
    <xdr:to>
      <xdr:col>2</xdr:col>
      <xdr:colOff>82173</xdr:colOff>
      <xdr:row>15</xdr:row>
      <xdr:rowOff>93151</xdr:rowOff>
    </xdr:to>
    <xdr:sp macro="" textlink="">
      <xdr:nvSpPr>
        <xdr:cNvPr id="12" name="TextBox 22">
          <a:extLst>
            <a:ext uri="{FF2B5EF4-FFF2-40B4-BE49-F238E27FC236}">
              <a16:creationId xmlns:a16="http://schemas.microsoft.com/office/drawing/2014/main" id="{937B27B1-1C34-42A9-8A9D-1E84416CD9A4}"/>
            </a:ext>
          </a:extLst>
        </xdr:cNvPr>
        <xdr:cNvSpPr txBox="1"/>
      </xdr:nvSpPr>
      <xdr:spPr>
        <a:xfrm>
          <a:off x="219075" y="3187700"/>
          <a:ext cx="815598" cy="3344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zh-CN" altLang="en-US" sz="1100" b="1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项目信息</a:t>
          </a:r>
          <a:endParaRPr lang="en-US" sz="1100" b="1">
            <a:solidFill>
              <a:schemeClr val="tx1">
                <a:lumMod val="65000"/>
                <a:lumOff val="35000"/>
              </a:schemeClr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1</xdr:col>
      <xdr:colOff>76200</xdr:colOff>
      <xdr:row>15</xdr:row>
      <xdr:rowOff>127000</xdr:rowOff>
    </xdr:from>
    <xdr:to>
      <xdr:col>2</xdr:col>
      <xdr:colOff>119043</xdr:colOff>
      <xdr:row>16</xdr:row>
      <xdr:rowOff>221822</xdr:rowOff>
    </xdr:to>
    <xdr:sp macro="" textlink="">
      <xdr:nvSpPr>
        <xdr:cNvPr id="13" name="TextBox 23">
          <a:extLst>
            <a:ext uri="{FF2B5EF4-FFF2-40B4-BE49-F238E27FC236}">
              <a16:creationId xmlns:a16="http://schemas.microsoft.com/office/drawing/2014/main" id="{E4EBD23C-1636-4C0D-BECB-87224EB332E8}"/>
            </a:ext>
          </a:extLst>
        </xdr:cNvPr>
        <xdr:cNvSpPr txBox="1"/>
      </xdr:nvSpPr>
      <xdr:spPr>
        <a:xfrm>
          <a:off x="219075" y="3556000"/>
          <a:ext cx="852468" cy="3234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zh-CN" altLang="en-US" sz="1050" b="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业务类型</a:t>
          </a:r>
          <a:r>
            <a:rPr lang="zh-CN" alt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*</a:t>
          </a:r>
          <a:endParaRPr lang="en-US" sz="1000" b="1">
            <a:solidFill>
              <a:srgbClr val="FF0000"/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2</xdr:col>
      <xdr:colOff>609600</xdr:colOff>
      <xdr:row>15</xdr:row>
      <xdr:rowOff>127000</xdr:rowOff>
    </xdr:from>
    <xdr:to>
      <xdr:col>6</xdr:col>
      <xdr:colOff>388200</xdr:colOff>
      <xdr:row>16</xdr:row>
      <xdr:rowOff>186400</xdr:rowOff>
    </xdr:to>
    <xdr:sp macro="" textlink="">
      <xdr:nvSpPr>
        <xdr:cNvPr id="14" name="Rectangle 24">
          <a:extLst>
            <a:ext uri="{FF2B5EF4-FFF2-40B4-BE49-F238E27FC236}">
              <a16:creationId xmlns:a16="http://schemas.microsoft.com/office/drawing/2014/main" id="{82488844-BAD0-45AA-BAAD-08C0EF526467}"/>
            </a:ext>
          </a:extLst>
        </xdr:cNvPr>
        <xdr:cNvSpPr/>
      </xdr:nvSpPr>
      <xdr:spPr>
        <a:xfrm>
          <a:off x="1562100" y="3556000"/>
          <a:ext cx="3017100" cy="288000"/>
        </a:xfrm>
        <a:prstGeom prst="rect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90000" tIns="0" rIns="0" bIns="0" rtlCol="0" anchor="ctr" anchorCtr="0"/>
        <a:lstStyle/>
        <a:p>
          <a:pPr algn="l"/>
          <a:r>
            <a:rPr lang="zh-CN" altLang="en-US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一次性订购业务，重复性订购业务</a:t>
          </a:r>
          <a:endParaRPr lang="en-US" sz="1050">
            <a:solidFill>
              <a:schemeClr val="tx1">
                <a:lumMod val="65000"/>
                <a:lumOff val="35000"/>
              </a:schemeClr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1</xdr:col>
      <xdr:colOff>76200</xdr:colOff>
      <xdr:row>17</xdr:row>
      <xdr:rowOff>44450</xdr:rowOff>
    </xdr:from>
    <xdr:to>
      <xdr:col>6</xdr:col>
      <xdr:colOff>388200</xdr:colOff>
      <xdr:row>21</xdr:row>
      <xdr:rowOff>173700</xdr:rowOff>
    </xdr:to>
    <xdr:grpSp>
      <xdr:nvGrpSpPr>
        <xdr:cNvPr id="15" name="Group 1">
          <a:extLst>
            <a:ext uri="{FF2B5EF4-FFF2-40B4-BE49-F238E27FC236}">
              <a16:creationId xmlns:a16="http://schemas.microsoft.com/office/drawing/2014/main" id="{DAF8FF36-A1A4-4C5F-801A-DE83D92B8B65}"/>
            </a:ext>
          </a:extLst>
        </xdr:cNvPr>
        <xdr:cNvGrpSpPr/>
      </xdr:nvGrpSpPr>
      <xdr:grpSpPr>
        <a:xfrm>
          <a:off x="219075" y="3740150"/>
          <a:ext cx="5398350" cy="1043650"/>
          <a:chOff x="203200" y="3187700"/>
          <a:chExt cx="4026750" cy="1043650"/>
        </a:xfrm>
      </xdr:grpSpPr>
      <xdr:sp macro="" textlink="">
        <xdr:nvSpPr>
          <xdr:cNvPr id="16" name="TextBox 25">
            <a:extLst>
              <a:ext uri="{FF2B5EF4-FFF2-40B4-BE49-F238E27FC236}">
                <a16:creationId xmlns:a16="http://schemas.microsoft.com/office/drawing/2014/main" id="{BE6732A3-B359-45E1-9089-DC8FE38021D5}"/>
              </a:ext>
            </a:extLst>
          </xdr:cNvPr>
          <xdr:cNvSpPr txBox="1"/>
        </xdr:nvSpPr>
        <xdr:spPr>
          <a:xfrm>
            <a:off x="203200" y="3556000"/>
            <a:ext cx="992579" cy="323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050" b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预测分布假设</a:t>
            </a:r>
            <a:endParaRPr 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17" name="Rectangle 26">
            <a:extLst>
              <a:ext uri="{FF2B5EF4-FFF2-40B4-BE49-F238E27FC236}">
                <a16:creationId xmlns:a16="http://schemas.microsoft.com/office/drawing/2014/main" id="{DB4A9657-8893-4FDE-86A2-BAB7AA80E62C}"/>
              </a:ext>
            </a:extLst>
          </xdr:cNvPr>
          <xdr:cNvSpPr/>
        </xdr:nvSpPr>
        <xdr:spPr>
          <a:xfrm>
            <a:off x="1479550" y="3556000"/>
            <a:ext cx="27504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90000" tIns="0" rIns="0" bIns="0" rtlCol="0" anchor="ctr" anchorCtr="0"/>
          <a:lstStyle/>
          <a:p>
            <a:pPr algn="l"/>
            <a:r>
              <a:rPr lang="zh-CN" altLang="en-US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均匀分布</a:t>
            </a:r>
            <a:endParaRPr lang="en-US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18" name="Rectangle 91">
            <a:extLst>
              <a:ext uri="{FF2B5EF4-FFF2-40B4-BE49-F238E27FC236}">
                <a16:creationId xmlns:a16="http://schemas.microsoft.com/office/drawing/2014/main" id="{27A6A545-70AB-495B-BFE4-945C696D6D27}"/>
              </a:ext>
            </a:extLst>
          </xdr:cNvPr>
          <xdr:cNvSpPr/>
        </xdr:nvSpPr>
        <xdr:spPr>
          <a:xfrm>
            <a:off x="3295650" y="3943350"/>
            <a:ext cx="9343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108000" tIns="0" rIns="108000" bIns="0" rtlCol="0" anchor="ctr" anchorCtr="0"/>
          <a:lstStyle/>
          <a:p>
            <a:pPr algn="ctr"/>
            <a:r>
              <a:rPr lang="en-US" altLang="zh-CN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%</a:t>
            </a:r>
            <a:endParaRPr lang="en-US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19" name="TextBox 93">
            <a:extLst>
              <a:ext uri="{FF2B5EF4-FFF2-40B4-BE49-F238E27FC236}">
                <a16:creationId xmlns:a16="http://schemas.microsoft.com/office/drawing/2014/main" id="{81CE9B0B-08BE-48CD-9476-B0ABD179B9CA}"/>
              </a:ext>
            </a:extLst>
          </xdr:cNvPr>
          <xdr:cNvSpPr txBox="1"/>
        </xdr:nvSpPr>
        <xdr:spPr>
          <a:xfrm>
            <a:off x="203200" y="3187700"/>
            <a:ext cx="785793" cy="323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050" b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业务预测</a:t>
            </a:r>
            <a:r>
              <a:rPr lang="zh-CN" altLang="en-US" sz="1000" b="1">
                <a:solidFill>
                  <a:srgbClr val="FF0000"/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*</a:t>
            </a:r>
            <a:endParaRPr 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20" name="Rectangle 94">
            <a:extLst>
              <a:ext uri="{FF2B5EF4-FFF2-40B4-BE49-F238E27FC236}">
                <a16:creationId xmlns:a16="http://schemas.microsoft.com/office/drawing/2014/main" id="{83B69F92-D99A-4A41-BF83-474A9AB072CF}"/>
              </a:ext>
            </a:extLst>
          </xdr:cNvPr>
          <xdr:cNvSpPr/>
        </xdr:nvSpPr>
        <xdr:spPr>
          <a:xfrm>
            <a:off x="1479550" y="3187700"/>
            <a:ext cx="2750400" cy="288000"/>
          </a:xfrm>
          <a:prstGeom prst="rect">
            <a:avLst/>
          </a:prstGeom>
          <a:no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90000" tIns="0" rIns="0" bIns="0" rtlCol="0" anchor="ctr" anchorCtr="0"/>
          <a:lstStyle/>
          <a:p>
            <a:pPr algn="l"/>
            <a:r>
              <a:rPr lang="en-US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1,200</a:t>
            </a:r>
          </a:p>
        </xdr:txBody>
      </xdr:sp>
      <xdr:sp macro="" textlink="">
        <xdr:nvSpPr>
          <xdr:cNvPr id="21" name="Rectangle 95">
            <a:extLst>
              <a:ext uri="{FF2B5EF4-FFF2-40B4-BE49-F238E27FC236}">
                <a16:creationId xmlns:a16="http://schemas.microsoft.com/office/drawing/2014/main" id="{51C2753C-BF72-489B-A222-6B1FDE5089DB}"/>
              </a:ext>
            </a:extLst>
          </xdr:cNvPr>
          <xdr:cNvSpPr/>
        </xdr:nvSpPr>
        <xdr:spPr>
          <a:xfrm>
            <a:off x="3295650" y="3187700"/>
            <a:ext cx="9343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108000" tIns="0" rIns="108000" bIns="0" rtlCol="0" anchor="ctr" anchorCtr="0"/>
          <a:lstStyle/>
          <a:p>
            <a:pPr algn="ctr"/>
            <a:r>
              <a:rPr lang="en-US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KL/</a:t>
            </a:r>
            <a:r>
              <a:rPr lang="zh-CN" altLang="en-US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年</a:t>
            </a:r>
            <a:endParaRPr lang="en-US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</xdr:grpSp>
    <xdr:clientData/>
  </xdr:twoCellAnchor>
  <xdr:twoCellAnchor>
    <xdr:from>
      <xdr:col>1</xdr:col>
      <xdr:colOff>76200</xdr:colOff>
      <xdr:row>20</xdr:row>
      <xdr:rowOff>114300</xdr:rowOff>
    </xdr:from>
    <xdr:to>
      <xdr:col>6</xdr:col>
      <xdr:colOff>388200</xdr:colOff>
      <xdr:row>21</xdr:row>
      <xdr:rowOff>209122</xdr:rowOff>
    </xdr:to>
    <xdr:grpSp>
      <xdr:nvGrpSpPr>
        <xdr:cNvPr id="22" name="Group 2">
          <a:extLst>
            <a:ext uri="{FF2B5EF4-FFF2-40B4-BE49-F238E27FC236}">
              <a16:creationId xmlns:a16="http://schemas.microsoft.com/office/drawing/2014/main" id="{13FAE0C1-44AB-46EE-8D83-41B6BEB6C902}"/>
            </a:ext>
          </a:extLst>
        </xdr:cNvPr>
        <xdr:cNvGrpSpPr/>
      </xdr:nvGrpSpPr>
      <xdr:grpSpPr>
        <a:xfrm>
          <a:off x="219075" y="4495800"/>
          <a:ext cx="5398350" cy="323422"/>
          <a:chOff x="203200" y="3943350"/>
          <a:chExt cx="4026750" cy="323422"/>
        </a:xfrm>
      </xdr:grpSpPr>
      <xdr:sp macro="" textlink="">
        <xdr:nvSpPr>
          <xdr:cNvPr id="23" name="TextBox 28">
            <a:extLst>
              <a:ext uri="{FF2B5EF4-FFF2-40B4-BE49-F238E27FC236}">
                <a16:creationId xmlns:a16="http://schemas.microsoft.com/office/drawing/2014/main" id="{47920AD1-4AA6-45DF-AACB-4CD80266A452}"/>
              </a:ext>
            </a:extLst>
          </xdr:cNvPr>
          <xdr:cNvSpPr txBox="1"/>
        </xdr:nvSpPr>
        <xdr:spPr>
          <a:xfrm>
            <a:off x="203200" y="3943350"/>
            <a:ext cx="920445" cy="323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050" b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预测准确度</a:t>
            </a:r>
            <a:r>
              <a:rPr lang="zh-CN" altLang="en-US" sz="1000" b="1">
                <a:solidFill>
                  <a:srgbClr val="FF0000"/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*</a:t>
            </a:r>
            <a:endParaRPr 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24" name="Rectangle 29">
            <a:extLst>
              <a:ext uri="{FF2B5EF4-FFF2-40B4-BE49-F238E27FC236}">
                <a16:creationId xmlns:a16="http://schemas.microsoft.com/office/drawing/2014/main" id="{90DC05A9-7154-4F1A-AC79-E88A7D9C1740}"/>
              </a:ext>
            </a:extLst>
          </xdr:cNvPr>
          <xdr:cNvSpPr/>
        </xdr:nvSpPr>
        <xdr:spPr>
          <a:xfrm>
            <a:off x="1479550" y="3943350"/>
            <a:ext cx="2750400" cy="288000"/>
          </a:xfrm>
          <a:prstGeom prst="rect">
            <a:avLst/>
          </a:prstGeom>
          <a:no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90000" tIns="0" rIns="0" bIns="0" rtlCol="0" anchor="ctr" anchorCtr="0"/>
          <a:lstStyle/>
          <a:p>
            <a:pPr algn="l"/>
            <a:r>
              <a:rPr lang="en-US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80</a:t>
            </a:r>
          </a:p>
        </xdr:txBody>
      </xdr:sp>
    </xdr:grpSp>
    <xdr:clientData/>
  </xdr:twoCellAnchor>
  <xdr:oneCellAnchor>
    <xdr:from>
      <xdr:col>7</xdr:col>
      <xdr:colOff>0</xdr:colOff>
      <xdr:row>5</xdr:row>
      <xdr:rowOff>82550</xdr:rowOff>
    </xdr:from>
    <xdr:ext cx="748923" cy="334451"/>
    <xdr:sp macro="" textlink="">
      <xdr:nvSpPr>
        <xdr:cNvPr id="25" name="TextBox 52">
          <a:extLst>
            <a:ext uri="{FF2B5EF4-FFF2-40B4-BE49-F238E27FC236}">
              <a16:creationId xmlns:a16="http://schemas.microsoft.com/office/drawing/2014/main" id="{3E29DAC3-C411-41AB-B116-CD6391FDD51C}"/>
            </a:ext>
          </a:extLst>
        </xdr:cNvPr>
        <xdr:cNvSpPr txBox="1"/>
      </xdr:nvSpPr>
      <xdr:spPr>
        <a:xfrm>
          <a:off x="5000625" y="1225550"/>
          <a:ext cx="748923" cy="3344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zh-CN" altLang="en-US" sz="1100" b="1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物流信息</a:t>
          </a:r>
          <a:endParaRPr lang="en-US" sz="1100" b="1">
            <a:solidFill>
              <a:schemeClr val="tx1">
                <a:lumMod val="65000"/>
                <a:lumOff val="35000"/>
              </a:schemeClr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oneCellAnchor>
  <xdr:oneCellAnchor>
    <xdr:from>
      <xdr:col>7</xdr:col>
      <xdr:colOff>0</xdr:colOff>
      <xdr:row>6</xdr:row>
      <xdr:rowOff>222250</xdr:rowOff>
    </xdr:from>
    <xdr:ext cx="723275" cy="323422"/>
    <xdr:sp macro="" textlink="">
      <xdr:nvSpPr>
        <xdr:cNvPr id="26" name="TextBox 53">
          <a:extLst>
            <a:ext uri="{FF2B5EF4-FFF2-40B4-BE49-F238E27FC236}">
              <a16:creationId xmlns:a16="http://schemas.microsoft.com/office/drawing/2014/main" id="{1B9862D1-73C4-4F3A-B392-2E7831C5E716}"/>
            </a:ext>
          </a:extLst>
        </xdr:cNvPr>
        <xdr:cNvSpPr txBox="1"/>
      </xdr:nvSpPr>
      <xdr:spPr>
        <a:xfrm>
          <a:off x="5000625" y="1593850"/>
          <a:ext cx="723275" cy="3234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zh-CN" altLang="en-US" sz="1050" b="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运输方式</a:t>
          </a:r>
          <a:endParaRPr lang="en-US" sz="1000" b="1">
            <a:solidFill>
              <a:srgbClr val="FF0000"/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oneCellAnchor>
  <xdr:twoCellAnchor>
    <xdr:from>
      <xdr:col>8</xdr:col>
      <xdr:colOff>533400</xdr:colOff>
      <xdr:row>6</xdr:row>
      <xdr:rowOff>222250</xdr:rowOff>
    </xdr:from>
    <xdr:to>
      <xdr:col>12</xdr:col>
      <xdr:colOff>312000</xdr:colOff>
      <xdr:row>8</xdr:row>
      <xdr:rowOff>53050</xdr:rowOff>
    </xdr:to>
    <xdr:sp macro="" textlink="">
      <xdr:nvSpPr>
        <xdr:cNvPr id="27" name="Rectangle 54">
          <a:extLst>
            <a:ext uri="{FF2B5EF4-FFF2-40B4-BE49-F238E27FC236}">
              <a16:creationId xmlns:a16="http://schemas.microsoft.com/office/drawing/2014/main" id="{D409C802-59A6-4FDA-A224-4F699B146D6D}"/>
            </a:ext>
          </a:extLst>
        </xdr:cNvPr>
        <xdr:cNvSpPr/>
      </xdr:nvSpPr>
      <xdr:spPr>
        <a:xfrm>
          <a:off x="6343650" y="1593850"/>
          <a:ext cx="3017100" cy="288000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90000" tIns="0" rIns="0" bIns="0" rtlCol="0" anchor="ctr" anchorCtr="0"/>
        <a:lstStyle/>
        <a:p>
          <a:pPr algn="l"/>
          <a:r>
            <a:rPr lang="en-US" altLang="zh-CN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N/A</a:t>
          </a:r>
          <a:endParaRPr lang="en-US" sz="1050">
            <a:solidFill>
              <a:schemeClr val="tx1">
                <a:lumMod val="65000"/>
                <a:lumOff val="35000"/>
              </a:schemeClr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11</xdr:col>
      <xdr:colOff>736600</xdr:colOff>
      <xdr:row>3</xdr:row>
      <xdr:rowOff>82549</xdr:rowOff>
    </xdr:from>
    <xdr:to>
      <xdr:col>12</xdr:col>
      <xdr:colOff>577850</xdr:colOff>
      <xdr:row>4</xdr:row>
      <xdr:rowOff>119494</xdr:rowOff>
    </xdr:to>
    <xdr:sp macro="" textlink="">
      <xdr:nvSpPr>
        <xdr:cNvPr id="28" name="Rectangle: Rounded Corners 73">
          <a:extLst>
            <a:ext uri="{FF2B5EF4-FFF2-40B4-BE49-F238E27FC236}">
              <a16:creationId xmlns:a16="http://schemas.microsoft.com/office/drawing/2014/main" id="{810443DD-BCF7-43A6-9976-A5DC76C1BC95}"/>
            </a:ext>
          </a:extLst>
        </xdr:cNvPr>
        <xdr:cNvSpPr/>
      </xdr:nvSpPr>
      <xdr:spPr>
        <a:xfrm>
          <a:off x="8975725" y="768349"/>
          <a:ext cx="650875" cy="265545"/>
        </a:xfrm>
        <a:prstGeom prst="round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>
            <a:lnSpc>
              <a:spcPts val="1320"/>
            </a:lnSpc>
          </a:pPr>
          <a:r>
            <a:rPr lang="en-US" altLang="zh-CN" sz="1000" b="1">
              <a:latin typeface="Microsoft YaHei" panose="020B0503020204020204" pitchFamily="34" charset="-122"/>
              <a:ea typeface="Microsoft YaHei" panose="020B0503020204020204" pitchFamily="34" charset="-122"/>
            </a:rPr>
            <a:t>X</a:t>
          </a:r>
          <a:endParaRPr lang="en-US" sz="1000" b="1"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7</xdr:col>
      <xdr:colOff>0</xdr:colOff>
      <xdr:row>13</xdr:row>
      <xdr:rowOff>171450</xdr:rowOff>
    </xdr:from>
    <xdr:to>
      <xdr:col>12</xdr:col>
      <xdr:colOff>324700</xdr:colOff>
      <xdr:row>21</xdr:row>
      <xdr:rowOff>190072</xdr:rowOff>
    </xdr:to>
    <xdr:grpSp>
      <xdr:nvGrpSpPr>
        <xdr:cNvPr id="29" name="Group 92">
          <a:extLst>
            <a:ext uri="{FF2B5EF4-FFF2-40B4-BE49-F238E27FC236}">
              <a16:creationId xmlns:a16="http://schemas.microsoft.com/office/drawing/2014/main" id="{0943B7E4-8FB2-4C02-B36A-EB82B8F2D935}"/>
            </a:ext>
          </a:extLst>
        </xdr:cNvPr>
        <xdr:cNvGrpSpPr/>
      </xdr:nvGrpSpPr>
      <xdr:grpSpPr>
        <a:xfrm>
          <a:off x="6038850" y="2952750"/>
          <a:ext cx="4382350" cy="1847422"/>
          <a:chOff x="4584700" y="2800350"/>
          <a:chExt cx="4039450" cy="1847422"/>
        </a:xfrm>
      </xdr:grpSpPr>
      <xdr:sp macro="" textlink="">
        <xdr:nvSpPr>
          <xdr:cNvPr id="30" name="TextBox 65">
            <a:extLst>
              <a:ext uri="{FF2B5EF4-FFF2-40B4-BE49-F238E27FC236}">
                <a16:creationId xmlns:a16="http://schemas.microsoft.com/office/drawing/2014/main" id="{96786711-08E0-4EF9-8740-D7A582410C93}"/>
              </a:ext>
            </a:extLst>
          </xdr:cNvPr>
          <xdr:cNvSpPr txBox="1"/>
        </xdr:nvSpPr>
        <xdr:spPr>
          <a:xfrm>
            <a:off x="4584700" y="2800350"/>
            <a:ext cx="748923" cy="33445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100" b="1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预估报价</a:t>
            </a:r>
            <a:endParaRPr lang="en-US" sz="1100" b="1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1" name="TextBox 66">
            <a:extLst>
              <a:ext uri="{FF2B5EF4-FFF2-40B4-BE49-F238E27FC236}">
                <a16:creationId xmlns:a16="http://schemas.microsoft.com/office/drawing/2014/main" id="{D0E56CD3-337A-4E8B-A696-A99B3E0099FB}"/>
              </a:ext>
            </a:extLst>
          </xdr:cNvPr>
          <xdr:cNvSpPr txBox="1"/>
        </xdr:nvSpPr>
        <xdr:spPr>
          <a:xfrm>
            <a:off x="4584700" y="3168650"/>
            <a:ext cx="1008994" cy="323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en-US" altLang="zh-CN" sz="1050" b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FIBC</a:t>
            </a:r>
            <a:r>
              <a:rPr lang="zh-CN" altLang="en-US" sz="1050" b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价格预估</a:t>
            </a:r>
            <a:endParaRPr 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2" name="Rectangle 67">
            <a:extLst>
              <a:ext uri="{FF2B5EF4-FFF2-40B4-BE49-F238E27FC236}">
                <a16:creationId xmlns:a16="http://schemas.microsoft.com/office/drawing/2014/main" id="{33EBB2A0-41BA-4C47-AC77-4CE75CB542DD}"/>
              </a:ext>
            </a:extLst>
          </xdr:cNvPr>
          <xdr:cNvSpPr/>
        </xdr:nvSpPr>
        <xdr:spPr>
          <a:xfrm>
            <a:off x="5861050" y="3168650"/>
            <a:ext cx="27504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90000" tIns="0" rIns="0" bIns="0" rtlCol="0" anchor="ctr" anchorCtr="0"/>
          <a:lstStyle/>
          <a:p>
            <a:pPr algn="l"/>
            <a:r>
              <a:rPr lang="en-US" altLang="zh-CN" sz="1050" b="1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310.00</a:t>
            </a:r>
            <a:endParaRPr lang="en-US" sz="1050" b="1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3" name="Rectangle 69">
            <a:extLst>
              <a:ext uri="{FF2B5EF4-FFF2-40B4-BE49-F238E27FC236}">
                <a16:creationId xmlns:a16="http://schemas.microsoft.com/office/drawing/2014/main" id="{63BB1E83-DA20-4990-9BC7-53CD85155BB8}"/>
              </a:ext>
            </a:extLst>
          </xdr:cNvPr>
          <xdr:cNvSpPr/>
        </xdr:nvSpPr>
        <xdr:spPr>
          <a:xfrm>
            <a:off x="7689850" y="3168650"/>
            <a:ext cx="9343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108000" tIns="0" rIns="108000" bIns="0" rtlCol="0" anchor="ctr" anchorCtr="0"/>
          <a:lstStyle/>
          <a:p>
            <a:pPr algn="ctr"/>
            <a:r>
              <a:rPr lang="zh-CN" altLang="en-US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元</a:t>
            </a:r>
            <a:r>
              <a:rPr lang="en-US" altLang="zh-CN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/KL</a:t>
            </a:r>
            <a:endParaRPr lang="en-US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4" name="TextBox 74">
            <a:extLst>
              <a:ext uri="{FF2B5EF4-FFF2-40B4-BE49-F238E27FC236}">
                <a16:creationId xmlns:a16="http://schemas.microsoft.com/office/drawing/2014/main" id="{B4B65456-9563-4781-8DBD-2A5C189437A2}"/>
              </a:ext>
            </a:extLst>
          </xdr:cNvPr>
          <xdr:cNvSpPr txBox="1"/>
        </xdr:nvSpPr>
        <xdr:spPr>
          <a:xfrm>
            <a:off x="4584700" y="3556000"/>
            <a:ext cx="992579" cy="323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050" b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钢桶成本预估</a:t>
            </a:r>
            <a:endParaRPr 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5" name="Rectangle 75">
            <a:extLst>
              <a:ext uri="{FF2B5EF4-FFF2-40B4-BE49-F238E27FC236}">
                <a16:creationId xmlns:a16="http://schemas.microsoft.com/office/drawing/2014/main" id="{1391F2FE-885F-4803-A65C-B69C9FF4DCD1}"/>
              </a:ext>
            </a:extLst>
          </xdr:cNvPr>
          <xdr:cNvSpPr/>
        </xdr:nvSpPr>
        <xdr:spPr>
          <a:xfrm>
            <a:off x="5861050" y="3556000"/>
            <a:ext cx="2750400" cy="288000"/>
          </a:xfrm>
          <a:prstGeom prst="rect">
            <a:avLst/>
          </a:prstGeom>
          <a:noFill/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90000" tIns="0" rIns="0" bIns="0" rtlCol="0" anchor="ctr" anchorCtr="0"/>
          <a:lstStyle/>
          <a:p>
            <a:pPr algn="l"/>
            <a:r>
              <a:rPr lang="en-US" altLang="zh-CN" sz="1050" b="1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600.00</a:t>
            </a:r>
            <a:endParaRPr lang="en-US" sz="1050" b="1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6" name="Rectangle 76">
            <a:extLst>
              <a:ext uri="{FF2B5EF4-FFF2-40B4-BE49-F238E27FC236}">
                <a16:creationId xmlns:a16="http://schemas.microsoft.com/office/drawing/2014/main" id="{4B6FFD47-F91E-43EB-99CD-815AF321BDC0}"/>
              </a:ext>
            </a:extLst>
          </xdr:cNvPr>
          <xdr:cNvSpPr/>
        </xdr:nvSpPr>
        <xdr:spPr>
          <a:xfrm>
            <a:off x="7689850" y="3556000"/>
            <a:ext cx="9343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108000" tIns="0" rIns="108000" bIns="0" rtlCol="0" anchor="ctr" anchorCtr="0"/>
          <a:lstStyle/>
          <a:p>
            <a:pPr algn="ctr"/>
            <a:r>
              <a:rPr lang="zh-CN" altLang="en-US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元</a:t>
            </a:r>
            <a:r>
              <a:rPr lang="en-US" altLang="zh-CN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/KL</a:t>
            </a:r>
            <a:endParaRPr lang="en-US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7" name="TextBox 77">
            <a:extLst>
              <a:ext uri="{FF2B5EF4-FFF2-40B4-BE49-F238E27FC236}">
                <a16:creationId xmlns:a16="http://schemas.microsoft.com/office/drawing/2014/main" id="{C2B1EDA4-E8E8-4E89-A7CA-E6DD386F1BCA}"/>
              </a:ext>
            </a:extLst>
          </xdr:cNvPr>
          <xdr:cNvSpPr txBox="1"/>
        </xdr:nvSpPr>
        <xdr:spPr>
          <a:xfrm>
            <a:off x="4584700" y="3943350"/>
            <a:ext cx="992579" cy="323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050" b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成本节约预估</a:t>
            </a:r>
            <a:endParaRPr 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8" name="Rectangle 78">
            <a:extLst>
              <a:ext uri="{FF2B5EF4-FFF2-40B4-BE49-F238E27FC236}">
                <a16:creationId xmlns:a16="http://schemas.microsoft.com/office/drawing/2014/main" id="{236975A5-BA06-4C93-B205-CD753C1BE093}"/>
              </a:ext>
            </a:extLst>
          </xdr:cNvPr>
          <xdr:cNvSpPr/>
        </xdr:nvSpPr>
        <xdr:spPr>
          <a:xfrm>
            <a:off x="5861050" y="3943350"/>
            <a:ext cx="27504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90000" tIns="0" rIns="0" bIns="0" rtlCol="0" anchor="ctr" anchorCtr="0"/>
          <a:lstStyle/>
          <a:p>
            <a:pPr algn="l"/>
            <a:r>
              <a:rPr lang="en-US" altLang="zh-CN" sz="1050" b="1">
                <a:solidFill>
                  <a:srgbClr val="00B050"/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290.00</a:t>
            </a:r>
            <a:endParaRPr lang="en-US" sz="1050" b="1">
              <a:solidFill>
                <a:srgbClr val="00B050"/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39" name="Rectangle 79">
            <a:extLst>
              <a:ext uri="{FF2B5EF4-FFF2-40B4-BE49-F238E27FC236}">
                <a16:creationId xmlns:a16="http://schemas.microsoft.com/office/drawing/2014/main" id="{A4FC327B-D9ED-4021-A738-84C1D4E9A58D}"/>
              </a:ext>
            </a:extLst>
          </xdr:cNvPr>
          <xdr:cNvSpPr/>
        </xdr:nvSpPr>
        <xdr:spPr>
          <a:xfrm>
            <a:off x="7689850" y="3943350"/>
            <a:ext cx="9343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108000" tIns="0" rIns="108000" bIns="0" rtlCol="0" anchor="ctr" anchorCtr="0"/>
          <a:lstStyle/>
          <a:p>
            <a:pPr algn="ctr"/>
            <a:r>
              <a:rPr lang="zh-CN" altLang="en-US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元</a:t>
            </a:r>
            <a:r>
              <a:rPr lang="en-US" altLang="zh-CN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/KL</a:t>
            </a:r>
            <a:endParaRPr lang="en-US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40" name="TextBox 82">
            <a:extLst>
              <a:ext uri="{FF2B5EF4-FFF2-40B4-BE49-F238E27FC236}">
                <a16:creationId xmlns:a16="http://schemas.microsoft.com/office/drawing/2014/main" id="{8FBFCE91-BFF7-4593-8D50-DF49835835CD}"/>
              </a:ext>
            </a:extLst>
          </xdr:cNvPr>
          <xdr:cNvSpPr txBox="1"/>
        </xdr:nvSpPr>
        <xdr:spPr>
          <a:xfrm>
            <a:off x="4584700" y="4324350"/>
            <a:ext cx="1112356" cy="32342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spAutoFit/>
          </a:bodyPr>
          <a:lstStyle/>
          <a:p>
            <a:r>
              <a:rPr lang="zh-CN" altLang="en-US" sz="1050" b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成本节约预估</a:t>
            </a:r>
            <a:r>
              <a:rPr lang="en-US" altLang="zh-CN" sz="1050" b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%</a:t>
            </a:r>
            <a:endParaRPr 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41" name="Rectangle 83">
            <a:extLst>
              <a:ext uri="{FF2B5EF4-FFF2-40B4-BE49-F238E27FC236}">
                <a16:creationId xmlns:a16="http://schemas.microsoft.com/office/drawing/2014/main" id="{CB464D63-47E0-4ABB-B56C-2C8C0EA0E59F}"/>
              </a:ext>
            </a:extLst>
          </xdr:cNvPr>
          <xdr:cNvSpPr/>
        </xdr:nvSpPr>
        <xdr:spPr>
          <a:xfrm>
            <a:off x="5861050" y="4324350"/>
            <a:ext cx="27504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90000" tIns="0" rIns="0" bIns="0" rtlCol="0" anchor="ctr" anchorCtr="0"/>
          <a:lstStyle/>
          <a:p>
            <a:pPr algn="l"/>
            <a:r>
              <a:rPr lang="en-US" altLang="zh-CN" sz="1050" b="1">
                <a:solidFill>
                  <a:srgbClr val="00B050"/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48.33%</a:t>
            </a:r>
            <a:endParaRPr lang="en-US" sz="1050" b="1">
              <a:solidFill>
                <a:srgbClr val="00B050"/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  <xdr:sp macro="" textlink="">
        <xdr:nvSpPr>
          <xdr:cNvPr id="42" name="Rectangle 84">
            <a:extLst>
              <a:ext uri="{FF2B5EF4-FFF2-40B4-BE49-F238E27FC236}">
                <a16:creationId xmlns:a16="http://schemas.microsoft.com/office/drawing/2014/main" id="{0043D5BA-F49A-4B17-8142-0F754CE3B63E}"/>
              </a:ext>
            </a:extLst>
          </xdr:cNvPr>
          <xdr:cNvSpPr/>
        </xdr:nvSpPr>
        <xdr:spPr>
          <a:xfrm>
            <a:off x="7689850" y="4324350"/>
            <a:ext cx="934300" cy="288000"/>
          </a:xfrm>
          <a:prstGeom prst="rect">
            <a:avLst/>
          </a:prstGeom>
          <a:solidFill>
            <a:schemeClr val="bg1">
              <a:lumMod val="95000"/>
            </a:schemeClr>
          </a:solidFill>
          <a:ln w="6350">
            <a:solidFill>
              <a:schemeClr val="bg1">
                <a:lumMod val="6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lIns="108000" tIns="0" rIns="108000" bIns="0" rtlCol="0" anchor="ctr" anchorCtr="0"/>
          <a:lstStyle/>
          <a:p>
            <a:pPr algn="ctr"/>
            <a:r>
              <a:rPr lang="zh-CN" altLang="en-US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元</a:t>
            </a:r>
            <a:r>
              <a:rPr lang="en-US" altLang="zh-CN" sz="105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</a:rPr>
              <a:t>/KL</a:t>
            </a:r>
            <a:endParaRPr lang="en-US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endParaRPr>
          </a:p>
        </xdr:txBody>
      </xdr:sp>
    </xdr:grpSp>
    <xdr:clientData/>
  </xdr:twoCellAnchor>
  <xdr:twoCellAnchor>
    <xdr:from>
      <xdr:col>9</xdr:col>
      <xdr:colOff>292100</xdr:colOff>
      <xdr:row>11</xdr:row>
      <xdr:rowOff>44449</xdr:rowOff>
    </xdr:from>
    <xdr:to>
      <xdr:col>10</xdr:col>
      <xdr:colOff>266700</xdr:colOff>
      <xdr:row>12</xdr:row>
      <xdr:rowOff>67849</xdr:rowOff>
    </xdr:to>
    <xdr:sp macro="" textlink="">
      <xdr:nvSpPr>
        <xdr:cNvPr id="43" name="Rectangle: Rounded Corners 85">
          <a:extLst>
            <a:ext uri="{FF2B5EF4-FFF2-40B4-BE49-F238E27FC236}">
              <a16:creationId xmlns:a16="http://schemas.microsoft.com/office/drawing/2014/main" id="{32735B82-D6D9-4127-BB91-4BA6A812B194}"/>
            </a:ext>
          </a:extLst>
        </xdr:cNvPr>
        <xdr:cNvSpPr/>
      </xdr:nvSpPr>
      <xdr:spPr>
        <a:xfrm>
          <a:off x="6911975" y="2559049"/>
          <a:ext cx="784225" cy="252000"/>
        </a:xfrm>
        <a:prstGeom prst="roundRect">
          <a:avLst/>
        </a:prstGeom>
        <a:solidFill>
          <a:srgbClr val="18A689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>
            <a:lnSpc>
              <a:spcPts val="1320"/>
            </a:lnSpc>
          </a:pPr>
          <a:r>
            <a:rPr lang="zh-CN" altLang="en-US" sz="1050" b="0">
              <a:latin typeface="Microsoft YaHei" panose="020B0503020204020204" pitchFamily="34" charset="-122"/>
              <a:ea typeface="Microsoft YaHei" panose="020B0503020204020204" pitchFamily="34" charset="-122"/>
            </a:rPr>
            <a:t>计算</a:t>
          </a:r>
          <a:endParaRPr lang="en-US" sz="1050" b="0"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oneCellAnchor>
    <xdr:from>
      <xdr:col>1</xdr:col>
      <xdr:colOff>76200</xdr:colOff>
      <xdr:row>8</xdr:row>
      <xdr:rowOff>146050</xdr:rowOff>
    </xdr:from>
    <xdr:ext cx="874407" cy="323422"/>
    <xdr:sp macro="" textlink="">
      <xdr:nvSpPr>
        <xdr:cNvPr id="44" name="TextBox 86">
          <a:extLst>
            <a:ext uri="{FF2B5EF4-FFF2-40B4-BE49-F238E27FC236}">
              <a16:creationId xmlns:a16="http://schemas.microsoft.com/office/drawing/2014/main" id="{76A2D95E-B412-404A-A09C-4E4570DC3503}"/>
            </a:ext>
          </a:extLst>
        </xdr:cNvPr>
        <xdr:cNvSpPr txBox="1"/>
      </xdr:nvSpPr>
      <xdr:spPr>
        <a:xfrm>
          <a:off x="219075" y="1974850"/>
          <a:ext cx="874407" cy="32342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altLang="zh-CN" sz="1050" b="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ShipTo ID</a:t>
          </a:r>
          <a:r>
            <a:rPr lang="zh-CN" altLang="en-US" sz="1000" b="1">
              <a:solidFill>
                <a:srgbClr val="FF0000"/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*</a:t>
          </a:r>
          <a:endParaRPr lang="en-US" sz="1000" b="1">
            <a:solidFill>
              <a:srgbClr val="FF0000"/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oneCellAnchor>
  <xdr:twoCellAnchor>
    <xdr:from>
      <xdr:col>2</xdr:col>
      <xdr:colOff>609600</xdr:colOff>
      <xdr:row>8</xdr:row>
      <xdr:rowOff>146050</xdr:rowOff>
    </xdr:from>
    <xdr:to>
      <xdr:col>6</xdr:col>
      <xdr:colOff>388200</xdr:colOff>
      <xdr:row>9</xdr:row>
      <xdr:rowOff>205450</xdr:rowOff>
    </xdr:to>
    <xdr:sp macro="" textlink="">
      <xdr:nvSpPr>
        <xdr:cNvPr id="45" name="Rectangle 87">
          <a:extLst>
            <a:ext uri="{FF2B5EF4-FFF2-40B4-BE49-F238E27FC236}">
              <a16:creationId xmlns:a16="http://schemas.microsoft.com/office/drawing/2014/main" id="{5A452BA5-F842-46B0-92C5-BECF0C5BE09E}"/>
            </a:ext>
          </a:extLst>
        </xdr:cNvPr>
        <xdr:cNvSpPr/>
      </xdr:nvSpPr>
      <xdr:spPr>
        <a:xfrm>
          <a:off x="1562100" y="1974850"/>
          <a:ext cx="3017100" cy="288000"/>
        </a:xfrm>
        <a:prstGeom prst="rect">
          <a:avLst/>
        </a:prstGeom>
        <a:noFill/>
        <a:ln w="6350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90000" tIns="0" rIns="0" bIns="0" rtlCol="0" anchor="ctr" anchorCtr="0"/>
        <a:lstStyle/>
        <a:p>
          <a:pPr algn="l"/>
          <a:r>
            <a:rPr lang="en-US" altLang="zh-CN" sz="105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</a:rPr>
            <a:t>2810 2837</a:t>
          </a:r>
          <a:endParaRPr lang="en-US" sz="1050">
            <a:solidFill>
              <a:schemeClr val="tx1">
                <a:lumMod val="65000"/>
                <a:lumOff val="35000"/>
              </a:schemeClr>
            </a:solidFill>
            <a:latin typeface="Microsoft YaHei" panose="020B0503020204020204" pitchFamily="34" charset="-122"/>
            <a:ea typeface="Microsoft YaHei" panose="020B0503020204020204" pitchFamily="34" charset="-122"/>
          </a:endParaRPr>
        </a:p>
      </xdr:txBody>
    </xdr:sp>
    <xdr:clientData/>
  </xdr:twoCellAnchor>
  <xdr:twoCellAnchor>
    <xdr:from>
      <xdr:col>6</xdr:col>
      <xdr:colOff>196850</xdr:colOff>
      <xdr:row>7</xdr:row>
      <xdr:rowOff>88900</xdr:rowOff>
    </xdr:from>
    <xdr:to>
      <xdr:col>6</xdr:col>
      <xdr:colOff>323850</xdr:colOff>
      <xdr:row>7</xdr:row>
      <xdr:rowOff>198383</xdr:rowOff>
    </xdr:to>
    <xdr:sp macro="" textlink="">
      <xdr:nvSpPr>
        <xdr:cNvPr id="46" name="Isosceles Triangle 17">
          <a:extLst>
            <a:ext uri="{FF2B5EF4-FFF2-40B4-BE49-F238E27FC236}">
              <a16:creationId xmlns:a16="http://schemas.microsoft.com/office/drawing/2014/main" id="{1C16275A-3C47-4193-9C2A-864662915112}"/>
            </a:ext>
          </a:extLst>
        </xdr:cNvPr>
        <xdr:cNvSpPr/>
      </xdr:nvSpPr>
      <xdr:spPr>
        <a:xfrm rot="10800000">
          <a:off x="4387850" y="1689100"/>
          <a:ext cx="127000" cy="109483"/>
        </a:xfrm>
        <a:prstGeom prst="triangle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196850</xdr:colOff>
      <xdr:row>10</xdr:row>
      <xdr:rowOff>165100</xdr:rowOff>
    </xdr:from>
    <xdr:to>
      <xdr:col>6</xdr:col>
      <xdr:colOff>323850</xdr:colOff>
      <xdr:row>11</xdr:row>
      <xdr:rowOff>45983</xdr:rowOff>
    </xdr:to>
    <xdr:sp macro="" textlink="">
      <xdr:nvSpPr>
        <xdr:cNvPr id="47" name="Isosceles Triangle 88">
          <a:extLst>
            <a:ext uri="{FF2B5EF4-FFF2-40B4-BE49-F238E27FC236}">
              <a16:creationId xmlns:a16="http://schemas.microsoft.com/office/drawing/2014/main" id="{D8AFFB8E-6ED4-45E2-9D19-30E7D3A771C1}"/>
            </a:ext>
          </a:extLst>
        </xdr:cNvPr>
        <xdr:cNvSpPr/>
      </xdr:nvSpPr>
      <xdr:spPr>
        <a:xfrm rot="10800000">
          <a:off x="4387850" y="2451100"/>
          <a:ext cx="127000" cy="109483"/>
        </a:xfrm>
        <a:prstGeom prst="triangle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114300</xdr:colOff>
      <xdr:row>7</xdr:row>
      <xdr:rowOff>88900</xdr:rowOff>
    </xdr:from>
    <xdr:to>
      <xdr:col>12</xdr:col>
      <xdr:colOff>241300</xdr:colOff>
      <xdr:row>7</xdr:row>
      <xdr:rowOff>198383</xdr:rowOff>
    </xdr:to>
    <xdr:sp macro="" textlink="">
      <xdr:nvSpPr>
        <xdr:cNvPr id="48" name="Isosceles Triangle 89">
          <a:extLst>
            <a:ext uri="{FF2B5EF4-FFF2-40B4-BE49-F238E27FC236}">
              <a16:creationId xmlns:a16="http://schemas.microsoft.com/office/drawing/2014/main" id="{7DE35ADE-348F-4EF6-9DC1-995060259F81}"/>
            </a:ext>
          </a:extLst>
        </xdr:cNvPr>
        <xdr:cNvSpPr/>
      </xdr:nvSpPr>
      <xdr:spPr>
        <a:xfrm rot="10800000">
          <a:off x="9163050" y="1689100"/>
          <a:ext cx="127000" cy="109483"/>
        </a:xfrm>
        <a:prstGeom prst="triangle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196850</xdr:colOff>
      <xdr:row>15</xdr:row>
      <xdr:rowOff>222250</xdr:rowOff>
    </xdr:from>
    <xdr:to>
      <xdr:col>6</xdr:col>
      <xdr:colOff>323850</xdr:colOff>
      <xdr:row>16</xdr:row>
      <xdr:rowOff>103133</xdr:rowOff>
    </xdr:to>
    <xdr:sp macro="" textlink="">
      <xdr:nvSpPr>
        <xdr:cNvPr id="49" name="Isosceles Triangle 90">
          <a:extLst>
            <a:ext uri="{FF2B5EF4-FFF2-40B4-BE49-F238E27FC236}">
              <a16:creationId xmlns:a16="http://schemas.microsoft.com/office/drawing/2014/main" id="{6941BBE3-B30F-4D5C-83B9-875807217DCB}"/>
            </a:ext>
          </a:extLst>
        </xdr:cNvPr>
        <xdr:cNvSpPr/>
      </xdr:nvSpPr>
      <xdr:spPr>
        <a:xfrm rot="10800000">
          <a:off x="4387850" y="3651250"/>
          <a:ext cx="127000" cy="109483"/>
        </a:xfrm>
        <a:prstGeom prst="triangle">
          <a:avLst/>
        </a:prstGeom>
        <a:solidFill>
          <a:schemeClr val="bg1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10D4D-3AE2-4205-89F6-2047738FFBC5}">
  <dimension ref="B2:C5"/>
  <sheetViews>
    <sheetView showGridLines="0" tabSelected="1" workbookViewId="0">
      <selection activeCell="E23" sqref="E23"/>
    </sheetView>
  </sheetViews>
  <sheetFormatPr defaultColWidth="8.75" defaultRowHeight="18" customHeight="1" x14ac:dyDescent="0.2"/>
  <cols>
    <col min="1" max="1" width="1.875" style="2" customWidth="1"/>
    <col min="2" max="17" width="10.625" style="2" customWidth="1"/>
    <col min="18" max="16384" width="8.75" style="2"/>
  </cols>
  <sheetData>
    <row r="2" spans="2:3" ht="18" customHeight="1" x14ac:dyDescent="0.2">
      <c r="B2" s="1" t="s">
        <v>0</v>
      </c>
    </row>
    <row r="4" spans="2:3" ht="18" customHeight="1" x14ac:dyDescent="0.2">
      <c r="B4" s="2" t="s">
        <v>1</v>
      </c>
      <c r="C4" s="2" t="s">
        <v>2</v>
      </c>
    </row>
    <row r="5" spans="2:3" ht="18" customHeight="1" x14ac:dyDescent="0.2">
      <c r="B5" s="2" t="s">
        <v>3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6623D-74D5-4D4B-9009-E4143D2A5F7A}">
  <dimension ref="B1:AN96"/>
  <sheetViews>
    <sheetView showGridLines="0" topLeftCell="A84" zoomScaleNormal="100" workbookViewId="0">
      <selection activeCell="B74" sqref="B74:M96"/>
    </sheetView>
  </sheetViews>
  <sheetFormatPr defaultColWidth="8.75" defaultRowHeight="18" customHeight="1" x14ac:dyDescent="0.2"/>
  <cols>
    <col min="1" max="1" width="1.875" style="2" customWidth="1"/>
    <col min="2" max="4" width="10.625" style="2" customWidth="1"/>
    <col min="5" max="5" width="24.25" style="2" bestFit="1" customWidth="1"/>
    <col min="6" max="10" width="10.625" style="2" customWidth="1"/>
    <col min="11" max="11" width="10.75" style="2" customWidth="1"/>
    <col min="12" max="13" width="10.625" style="2" customWidth="1"/>
    <col min="14" max="14" width="4.5" style="2" customWidth="1"/>
    <col min="15" max="19" width="10.625" style="2" customWidth="1"/>
    <col min="20" max="22" width="12.25" style="2" bestFit="1" customWidth="1"/>
    <col min="23" max="27" width="10.625" style="2" customWidth="1"/>
    <col min="28" max="28" width="12.25" style="2" bestFit="1" customWidth="1"/>
    <col min="29" max="40" width="10.625" style="2" customWidth="1"/>
    <col min="41" max="16384" width="8.75" style="2"/>
  </cols>
  <sheetData>
    <row r="1" spans="2:15" ht="9" customHeight="1" x14ac:dyDescent="0.2"/>
    <row r="2" spans="2:15" ht="18" customHeight="1" x14ac:dyDescent="0.2">
      <c r="B2" s="1" t="s">
        <v>4</v>
      </c>
    </row>
    <row r="3" spans="2:15" ht="12" customHeight="1" x14ac:dyDescent="0.2"/>
    <row r="14" spans="2:15" ht="18" customHeight="1" x14ac:dyDescent="0.2">
      <c r="O14" s="3"/>
    </row>
    <row r="26" spans="2:40" ht="18" customHeight="1" x14ac:dyDescent="0.2">
      <c r="B26" s="26" t="s">
        <v>70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8"/>
      <c r="N26" s="6"/>
      <c r="O26" s="7" t="s">
        <v>5</v>
      </c>
      <c r="P26" s="7" t="s">
        <v>6</v>
      </c>
      <c r="Q26" s="7" t="s">
        <v>57</v>
      </c>
      <c r="R26" s="7" t="s">
        <v>58</v>
      </c>
      <c r="S26" s="7" t="s">
        <v>59</v>
      </c>
      <c r="T26" s="7" t="s">
        <v>60</v>
      </c>
      <c r="U26" s="7" t="s">
        <v>61</v>
      </c>
      <c r="V26" s="7" t="s">
        <v>62</v>
      </c>
      <c r="W26" s="7" t="s">
        <v>63</v>
      </c>
      <c r="X26" s="7" t="s">
        <v>64</v>
      </c>
      <c r="Y26" s="7" t="s">
        <v>65</v>
      </c>
      <c r="Z26" s="7" t="s">
        <v>66</v>
      </c>
      <c r="AA26" s="7" t="s">
        <v>67</v>
      </c>
      <c r="AB26" s="7" t="s">
        <v>68</v>
      </c>
      <c r="AC26" s="7" t="s">
        <v>7</v>
      </c>
      <c r="AD26" s="7" t="s">
        <v>69</v>
      </c>
      <c r="AE26" s="7" t="s">
        <v>8</v>
      </c>
      <c r="AF26" s="7" t="s">
        <v>9</v>
      </c>
      <c r="AG26" s="7" t="s">
        <v>10</v>
      </c>
      <c r="AH26" s="7" t="s">
        <v>11</v>
      </c>
      <c r="AI26" s="7" t="s">
        <v>12</v>
      </c>
      <c r="AJ26" s="7" t="s">
        <v>13</v>
      </c>
      <c r="AK26" s="7" t="s">
        <v>14</v>
      </c>
      <c r="AL26" s="7" t="s">
        <v>15</v>
      </c>
      <c r="AM26" s="7" t="s">
        <v>16</v>
      </c>
      <c r="AN26" s="7" t="s">
        <v>17</v>
      </c>
    </row>
    <row r="27" spans="2:40" ht="18" customHeight="1" x14ac:dyDescent="0.2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1"/>
      <c r="N27" s="6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</row>
    <row r="28" spans="2:40" ht="18" customHeight="1" x14ac:dyDescent="0.2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1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</row>
    <row r="29" spans="2:40" ht="18" customHeight="1" x14ac:dyDescent="0.2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1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</row>
    <row r="30" spans="2:40" ht="18" customHeight="1" x14ac:dyDescent="0.2">
      <c r="B30" s="29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1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</row>
    <row r="31" spans="2:40" ht="18" customHeight="1" x14ac:dyDescent="0.2">
      <c r="B31" s="26" t="s">
        <v>48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8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</row>
    <row r="32" spans="2:40" ht="18" customHeight="1" x14ac:dyDescent="0.2">
      <c r="B32" s="29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1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</row>
    <row r="33" spans="2:40" ht="18" customHeight="1" x14ac:dyDescent="0.2">
      <c r="B33" s="29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1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</row>
    <row r="34" spans="2:40" ht="18" customHeight="1" x14ac:dyDescent="0.2"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1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</row>
    <row r="35" spans="2:40" ht="18" customHeight="1" x14ac:dyDescent="0.2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1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</row>
    <row r="36" spans="2:40" ht="18" customHeight="1" x14ac:dyDescent="0.2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1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</row>
    <row r="37" spans="2:40" ht="18" customHeight="1" x14ac:dyDescent="0.2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1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</row>
    <row r="38" spans="2:40" ht="18" customHeight="1" x14ac:dyDescent="0.2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1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</row>
    <row r="39" spans="2:40" ht="18" customHeight="1" x14ac:dyDescent="0.2">
      <c r="B39" s="26" t="s">
        <v>71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32" t="s">
        <v>50</v>
      </c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4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</row>
    <row r="40" spans="2:40" ht="18" customHeight="1" x14ac:dyDescent="0.2">
      <c r="B40" s="29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5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7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</row>
    <row r="41" spans="2:40" ht="18" customHeight="1" x14ac:dyDescent="0.2">
      <c r="B41" s="29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5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7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</row>
    <row r="42" spans="2:40" ht="18" customHeight="1" x14ac:dyDescent="0.2">
      <c r="B42" s="29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5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7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</row>
    <row r="43" spans="2:40" ht="18" customHeight="1" x14ac:dyDescent="0.2">
      <c r="B43" s="29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5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7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</row>
    <row r="44" spans="2:40" ht="18" customHeight="1" x14ac:dyDescent="0.2">
      <c r="B44" s="29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5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7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</row>
    <row r="45" spans="2:40" ht="18" customHeight="1" x14ac:dyDescent="0.2">
      <c r="B45" s="26" t="s">
        <v>72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35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7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</row>
    <row r="46" spans="2:40" ht="18" customHeight="1" x14ac:dyDescent="0.2">
      <c r="B46" s="2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41"/>
      <c r="N46" s="35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7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</row>
    <row r="47" spans="2:40" ht="18" customHeight="1" x14ac:dyDescent="0.2">
      <c r="B47" s="29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41"/>
      <c r="N47" s="35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7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</row>
    <row r="48" spans="2:40" ht="18" customHeight="1" x14ac:dyDescent="0.2">
      <c r="B48" s="29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41"/>
      <c r="N48" s="35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7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</row>
    <row r="49" spans="2:40" ht="18" customHeight="1" x14ac:dyDescent="0.2">
      <c r="B49" s="29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41"/>
      <c r="N49" s="35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7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</row>
    <row r="50" spans="2:40" ht="18" customHeight="1" x14ac:dyDescent="0.2">
      <c r="B50" s="29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41"/>
      <c r="N50" s="38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40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</row>
    <row r="51" spans="2:40" ht="18" customHeight="1" x14ac:dyDescent="0.35">
      <c r="B51" s="42" t="s">
        <v>43</v>
      </c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</row>
    <row r="52" spans="2:40" ht="18" customHeight="1" x14ac:dyDescent="0.35">
      <c r="B52" s="42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</row>
    <row r="53" spans="2:40" ht="18" customHeight="1" x14ac:dyDescent="0.35"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</row>
    <row r="54" spans="2:40" ht="18" customHeight="1" x14ac:dyDescent="0.35">
      <c r="B54" s="42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</row>
    <row r="55" spans="2:40" ht="18" customHeight="1" x14ac:dyDescent="0.35"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</row>
    <row r="56" spans="2:40" ht="18" customHeight="1" x14ac:dyDescent="0.35"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</row>
    <row r="57" spans="2:40" ht="18" customHeight="1" x14ac:dyDescent="0.35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</row>
    <row r="58" spans="2:40" ht="18" customHeight="1" x14ac:dyDescent="0.35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</row>
    <row r="59" spans="2:40" ht="18" customHeight="1" x14ac:dyDescent="0.35"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</row>
    <row r="60" spans="2:40" ht="18" customHeight="1" x14ac:dyDescent="0.35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</row>
    <row r="61" spans="2:40" ht="18" customHeight="1" x14ac:dyDescent="0.35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</row>
    <row r="62" spans="2:40" ht="18" customHeight="1" x14ac:dyDescent="0.35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</row>
    <row r="63" spans="2:40" ht="18" customHeight="1" x14ac:dyDescent="0.35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</row>
    <row r="64" spans="2:40" ht="18" customHeight="1" x14ac:dyDescent="0.35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</row>
    <row r="65" spans="2:40" ht="18" customHeight="1" x14ac:dyDescent="0.35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</row>
    <row r="66" spans="2:40" ht="18" customHeight="1" x14ac:dyDescent="0.35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</row>
    <row r="67" spans="2:40" ht="18" customHeight="1" x14ac:dyDescent="0.35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</row>
    <row r="68" spans="2:40" ht="18" customHeight="1" x14ac:dyDescent="0.35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</row>
    <row r="69" spans="2:40" ht="18" customHeight="1" x14ac:dyDescent="0.35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</row>
    <row r="70" spans="2:40" ht="18" customHeight="1" x14ac:dyDescent="0.35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</row>
    <row r="71" spans="2:40" ht="18" customHeight="1" x14ac:dyDescent="0.35">
      <c r="B71" s="6" t="s">
        <v>18</v>
      </c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</row>
    <row r="72" spans="2:40" ht="18" customHeight="1" x14ac:dyDescent="0.35">
      <c r="B72" s="6"/>
      <c r="C72" s="4" t="s">
        <v>19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</row>
    <row r="73" spans="2:40" ht="18" customHeight="1" x14ac:dyDescent="0.35">
      <c r="B73" s="6"/>
      <c r="C73" s="4"/>
      <c r="D73" s="6"/>
      <c r="E73" s="6"/>
      <c r="F73" s="6"/>
      <c r="G73" s="6"/>
      <c r="H73" s="6"/>
      <c r="I73" s="5" t="s">
        <v>20</v>
      </c>
      <c r="J73" s="6"/>
      <c r="K73" s="6"/>
      <c r="L73" s="21" t="s">
        <v>21</v>
      </c>
      <c r="M73" s="22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</row>
    <row r="74" spans="2:40" ht="18" customHeight="1" x14ac:dyDescent="0.2">
      <c r="B74" s="10" t="s">
        <v>22</v>
      </c>
      <c r="C74" s="10" t="s">
        <v>23</v>
      </c>
      <c r="D74" s="10" t="s">
        <v>24</v>
      </c>
      <c r="E74" s="10" t="s">
        <v>55</v>
      </c>
      <c r="F74" s="10" t="s">
        <v>25</v>
      </c>
      <c r="G74" s="21" t="s">
        <v>26</v>
      </c>
      <c r="H74" s="22"/>
      <c r="I74" s="10" t="s">
        <v>27</v>
      </c>
      <c r="J74" s="10" t="s">
        <v>28</v>
      </c>
      <c r="K74" s="11" t="s">
        <v>44</v>
      </c>
      <c r="L74" s="10" t="s">
        <v>29</v>
      </c>
      <c r="M74" s="10" t="s">
        <v>30</v>
      </c>
      <c r="N74" s="6"/>
      <c r="O74" s="12" t="s">
        <v>31</v>
      </c>
      <c r="P74" s="6"/>
      <c r="Q74" s="6"/>
      <c r="R74" s="6"/>
      <c r="S74" s="12" t="s">
        <v>32</v>
      </c>
      <c r="T74" s="6"/>
      <c r="U74" s="6"/>
      <c r="V74" s="6"/>
      <c r="W74" s="12" t="s">
        <v>49</v>
      </c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</row>
    <row r="75" spans="2:40" ht="18" customHeight="1" x14ac:dyDescent="0.2">
      <c r="B75" s="13">
        <v>1</v>
      </c>
      <c r="C75" s="13">
        <v>5</v>
      </c>
      <c r="D75" s="13" t="s">
        <v>33</v>
      </c>
      <c r="E75" s="8" t="s">
        <v>51</v>
      </c>
      <c r="F75" s="13">
        <v>500</v>
      </c>
      <c r="G75" s="23" t="s">
        <v>34</v>
      </c>
      <c r="H75" s="14">
        <f>F75/C75</f>
        <v>100</v>
      </c>
      <c r="I75" s="15">
        <f>C75/(1000*100%/365)*(1+$U$82)</f>
        <v>2.6462500000000002</v>
      </c>
      <c r="J75" s="14">
        <f>I75*1.96</f>
        <v>5.1866500000000002</v>
      </c>
      <c r="K75" s="14">
        <f>H75+J75</f>
        <v>105.18665</v>
      </c>
      <c r="L75" s="15">
        <f>I75+(25+10)</f>
        <v>37.646250000000002</v>
      </c>
      <c r="M75" s="13">
        <f>CEILING(L75,5)</f>
        <v>40</v>
      </c>
      <c r="N75" s="6"/>
      <c r="O75" s="20" t="s">
        <v>45</v>
      </c>
      <c r="P75" s="20" t="s">
        <v>46</v>
      </c>
      <c r="Q75" s="20" t="s">
        <v>47</v>
      </c>
      <c r="R75" s="6"/>
      <c r="S75" s="20" t="s">
        <v>35</v>
      </c>
      <c r="T75" s="20" t="s">
        <v>36</v>
      </c>
      <c r="U75" s="20" t="s">
        <v>37</v>
      </c>
      <c r="V75" s="6"/>
      <c r="W75" s="20" t="s">
        <v>35</v>
      </c>
      <c r="X75" s="20" t="s">
        <v>36</v>
      </c>
      <c r="Y75" s="20" t="s">
        <v>38</v>
      </c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</row>
    <row r="76" spans="2:40" ht="18" customHeight="1" x14ac:dyDescent="0.2">
      <c r="B76" s="13">
        <v>2</v>
      </c>
      <c r="C76" s="13">
        <v>10</v>
      </c>
      <c r="D76" s="13" t="s">
        <v>33</v>
      </c>
      <c r="E76" s="8" t="s">
        <v>52</v>
      </c>
      <c r="F76" s="13">
        <v>500</v>
      </c>
      <c r="G76" s="24"/>
      <c r="H76" s="14">
        <f t="shared" ref="H76:H96" si="0">F76/C76</f>
        <v>50</v>
      </c>
      <c r="I76" s="15">
        <f t="shared" ref="I76:I96" si="1">C76/(1000*100%/365)*(1+$U$82)</f>
        <v>5.2925000000000004</v>
      </c>
      <c r="J76" s="14">
        <f t="shared" ref="J76:J96" si="2">I76*1.96</f>
        <v>10.3733</v>
      </c>
      <c r="K76" s="14">
        <f t="shared" ref="K76:K96" si="3">H76+J76</f>
        <v>60.3733</v>
      </c>
      <c r="L76" s="15">
        <f>I76+(25+10)</f>
        <v>40.292500000000004</v>
      </c>
      <c r="M76" s="13">
        <f t="shared" ref="M76:M96" si="4">CEILING(L76,5)</f>
        <v>45</v>
      </c>
      <c r="N76" s="6"/>
      <c r="O76" s="16">
        <v>0</v>
      </c>
      <c r="P76" s="16">
        <v>500</v>
      </c>
      <c r="Q76" s="19">
        <v>1</v>
      </c>
      <c r="R76" s="6"/>
      <c r="S76" s="16">
        <v>1</v>
      </c>
      <c r="T76" s="16">
        <f>5*12</f>
        <v>60</v>
      </c>
      <c r="U76" s="17">
        <v>2</v>
      </c>
      <c r="V76" s="6"/>
      <c r="W76" s="16">
        <v>1</v>
      </c>
      <c r="X76" s="16">
        <f>5*12</f>
        <v>60</v>
      </c>
      <c r="Y76" s="16">
        <v>200</v>
      </c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</row>
    <row r="77" spans="2:40" ht="18" customHeight="1" x14ac:dyDescent="0.2">
      <c r="B77" s="13">
        <v>3</v>
      </c>
      <c r="C77" s="13">
        <v>15</v>
      </c>
      <c r="D77" s="13" t="s">
        <v>33</v>
      </c>
      <c r="E77" s="8" t="s">
        <v>52</v>
      </c>
      <c r="F77" s="13">
        <v>500</v>
      </c>
      <c r="G77" s="24"/>
      <c r="H77" s="14">
        <f t="shared" si="0"/>
        <v>33.333333333333336</v>
      </c>
      <c r="I77" s="15">
        <f t="shared" si="1"/>
        <v>7.9387500000000006</v>
      </c>
      <c r="J77" s="14">
        <f t="shared" si="2"/>
        <v>15.559950000000001</v>
      </c>
      <c r="K77" s="14">
        <f t="shared" si="3"/>
        <v>48.893283333333336</v>
      </c>
      <c r="L77" s="15">
        <f>I77+(25+10)</f>
        <v>42.938749999999999</v>
      </c>
      <c r="M77" s="13">
        <f t="shared" si="4"/>
        <v>45</v>
      </c>
      <c r="N77" s="6"/>
      <c r="O77" s="16">
        <v>501</v>
      </c>
      <c r="P77" s="16">
        <v>1000</v>
      </c>
      <c r="Q77" s="19">
        <v>1.5</v>
      </c>
      <c r="R77" s="6"/>
      <c r="S77" s="16">
        <v>61</v>
      </c>
      <c r="T77" s="16">
        <f>10*12</f>
        <v>120</v>
      </c>
      <c r="U77" s="17">
        <v>1.5</v>
      </c>
      <c r="V77" s="6"/>
      <c r="W77" s="16">
        <v>61</v>
      </c>
      <c r="X77" s="16">
        <f>10*12</f>
        <v>120</v>
      </c>
      <c r="Y77" s="16">
        <v>100</v>
      </c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</row>
    <row r="78" spans="2:40" ht="18" customHeight="1" x14ac:dyDescent="0.2">
      <c r="B78" s="13">
        <v>4</v>
      </c>
      <c r="C78" s="13">
        <v>20</v>
      </c>
      <c r="D78" s="13" t="s">
        <v>33</v>
      </c>
      <c r="E78" s="8" t="s">
        <v>52</v>
      </c>
      <c r="F78" s="13">
        <v>500</v>
      </c>
      <c r="G78" s="24"/>
      <c r="H78" s="14">
        <f t="shared" si="0"/>
        <v>25</v>
      </c>
      <c r="I78" s="15">
        <f t="shared" si="1"/>
        <v>10.585000000000001</v>
      </c>
      <c r="J78" s="14">
        <f t="shared" si="2"/>
        <v>20.746600000000001</v>
      </c>
      <c r="K78" s="18">
        <f t="shared" si="3"/>
        <v>45.746600000000001</v>
      </c>
      <c r="L78" s="15">
        <f t="shared" ref="L78:L96" si="5">I78+(25+10)</f>
        <v>45.585000000000001</v>
      </c>
      <c r="M78" s="13">
        <f t="shared" si="4"/>
        <v>50</v>
      </c>
      <c r="N78" s="6"/>
      <c r="O78" s="16">
        <v>1001</v>
      </c>
      <c r="P78" s="16">
        <v>1500</v>
      </c>
      <c r="Q78" s="19">
        <v>3</v>
      </c>
      <c r="R78" s="6"/>
      <c r="S78" s="16">
        <v>121</v>
      </c>
      <c r="T78" s="16">
        <f>20*12</f>
        <v>240</v>
      </c>
      <c r="U78" s="17">
        <v>1</v>
      </c>
      <c r="V78" s="6"/>
      <c r="W78" s="16">
        <v>121</v>
      </c>
      <c r="X78" s="16">
        <f>20*12</f>
        <v>240</v>
      </c>
      <c r="Y78" s="16">
        <v>80</v>
      </c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</row>
    <row r="79" spans="2:40" ht="33" x14ac:dyDescent="0.2">
      <c r="B79" s="13">
        <v>5</v>
      </c>
      <c r="C79" s="13">
        <v>30</v>
      </c>
      <c r="D79" s="13" t="s">
        <v>39</v>
      </c>
      <c r="E79" s="7" t="s">
        <v>53</v>
      </c>
      <c r="F79" s="13">
        <v>1000</v>
      </c>
      <c r="G79" s="24"/>
      <c r="H79" s="14">
        <f t="shared" si="0"/>
        <v>33.333333333333336</v>
      </c>
      <c r="I79" s="15">
        <f t="shared" si="1"/>
        <v>15.877500000000001</v>
      </c>
      <c r="J79" s="14">
        <f t="shared" si="2"/>
        <v>31.119900000000001</v>
      </c>
      <c r="K79" s="14">
        <f t="shared" si="3"/>
        <v>64.453233333333344</v>
      </c>
      <c r="L79" s="15">
        <f t="shared" si="5"/>
        <v>50.877499999999998</v>
      </c>
      <c r="M79" s="13">
        <f t="shared" si="4"/>
        <v>55</v>
      </c>
      <c r="N79" s="6"/>
      <c r="O79" s="16">
        <v>1501</v>
      </c>
      <c r="P79" s="16">
        <v>2000</v>
      </c>
      <c r="Q79" s="19">
        <v>4</v>
      </c>
      <c r="R79" s="6"/>
      <c r="S79" s="16">
        <v>241</v>
      </c>
      <c r="T79" s="16">
        <f>40*12</f>
        <v>480</v>
      </c>
      <c r="U79" s="17">
        <v>0.8</v>
      </c>
      <c r="V79" s="6"/>
      <c r="W79" s="16">
        <v>241</v>
      </c>
      <c r="X79" s="16">
        <f>40*12</f>
        <v>480</v>
      </c>
      <c r="Y79" s="16">
        <v>60</v>
      </c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</row>
    <row r="80" spans="2:40" ht="33" x14ac:dyDescent="0.2">
      <c r="B80" s="13">
        <v>6</v>
      </c>
      <c r="C80" s="13">
        <v>40</v>
      </c>
      <c r="D80" s="13" t="s">
        <v>39</v>
      </c>
      <c r="E80" s="7" t="s">
        <v>53</v>
      </c>
      <c r="F80" s="13">
        <v>1000</v>
      </c>
      <c r="G80" s="24"/>
      <c r="H80" s="14">
        <f t="shared" si="0"/>
        <v>25</v>
      </c>
      <c r="I80" s="15">
        <f t="shared" si="1"/>
        <v>21.17</v>
      </c>
      <c r="J80" s="14">
        <f t="shared" si="2"/>
        <v>41.493200000000002</v>
      </c>
      <c r="K80" s="14">
        <f t="shared" si="3"/>
        <v>66.493200000000002</v>
      </c>
      <c r="L80" s="15">
        <f t="shared" si="5"/>
        <v>56.17</v>
      </c>
      <c r="M80" s="13">
        <f t="shared" si="4"/>
        <v>60</v>
      </c>
      <c r="N80" s="6"/>
      <c r="O80" s="16">
        <v>2001</v>
      </c>
      <c r="P80" s="16">
        <v>2500</v>
      </c>
      <c r="Q80" s="19">
        <v>6</v>
      </c>
      <c r="R80" s="6"/>
      <c r="S80" s="16">
        <v>481</v>
      </c>
      <c r="T80" s="16">
        <f>60*12</f>
        <v>720</v>
      </c>
      <c r="U80" s="17">
        <v>0.6</v>
      </c>
      <c r="V80" s="6"/>
      <c r="W80" s="16">
        <v>481</v>
      </c>
      <c r="X80" s="16">
        <f>60*12</f>
        <v>720</v>
      </c>
      <c r="Y80" s="16">
        <v>50</v>
      </c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</row>
    <row r="81" spans="2:40" ht="33" x14ac:dyDescent="0.2">
      <c r="B81" s="13">
        <v>7</v>
      </c>
      <c r="C81" s="13">
        <v>50</v>
      </c>
      <c r="D81" s="13" t="s">
        <v>39</v>
      </c>
      <c r="E81" s="7" t="s">
        <v>53</v>
      </c>
      <c r="F81" s="13">
        <v>1000</v>
      </c>
      <c r="G81" s="24"/>
      <c r="H81" s="14">
        <f t="shared" si="0"/>
        <v>20</v>
      </c>
      <c r="I81" s="15">
        <f t="shared" si="1"/>
        <v>26.462499999999999</v>
      </c>
      <c r="J81" s="14">
        <f t="shared" si="2"/>
        <v>51.866499999999995</v>
      </c>
      <c r="K81" s="14">
        <f t="shared" si="3"/>
        <v>71.866500000000002</v>
      </c>
      <c r="L81" s="15">
        <f t="shared" si="5"/>
        <v>61.462499999999999</v>
      </c>
      <c r="M81" s="13">
        <f t="shared" si="4"/>
        <v>65</v>
      </c>
      <c r="N81" s="6"/>
      <c r="O81" s="16">
        <v>2501</v>
      </c>
      <c r="P81" s="16">
        <v>3000</v>
      </c>
      <c r="Q81" s="19">
        <v>7</v>
      </c>
      <c r="R81" s="6"/>
      <c r="S81" s="16">
        <v>721</v>
      </c>
      <c r="T81" s="16">
        <f>100*12</f>
        <v>1200</v>
      </c>
      <c r="U81" s="17">
        <v>0.55000000000000004</v>
      </c>
      <c r="V81" s="6"/>
      <c r="W81" s="16">
        <v>721</v>
      </c>
      <c r="X81" s="16">
        <f>100*12</f>
        <v>1200</v>
      </c>
      <c r="Y81" s="16">
        <v>40</v>
      </c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</row>
    <row r="82" spans="2:40" ht="33" x14ac:dyDescent="0.2">
      <c r="B82" s="13">
        <v>8</v>
      </c>
      <c r="C82" s="13">
        <v>60</v>
      </c>
      <c r="D82" s="13" t="s">
        <v>39</v>
      </c>
      <c r="E82" s="7" t="s">
        <v>53</v>
      </c>
      <c r="F82" s="13">
        <v>1000</v>
      </c>
      <c r="G82" s="24"/>
      <c r="H82" s="14">
        <f t="shared" si="0"/>
        <v>16.666666666666668</v>
      </c>
      <c r="I82" s="15">
        <f t="shared" si="1"/>
        <v>31.755000000000003</v>
      </c>
      <c r="J82" s="14">
        <f t="shared" si="2"/>
        <v>62.239800000000002</v>
      </c>
      <c r="K82" s="14">
        <f t="shared" si="3"/>
        <v>78.906466666666674</v>
      </c>
      <c r="L82" s="15">
        <f t="shared" si="5"/>
        <v>66.754999999999995</v>
      </c>
      <c r="M82" s="13">
        <f t="shared" si="4"/>
        <v>70</v>
      </c>
      <c r="N82" s="6"/>
      <c r="O82" s="6"/>
      <c r="P82" s="6"/>
      <c r="Q82" s="6"/>
      <c r="R82" s="6"/>
      <c r="S82" s="16">
        <v>1201</v>
      </c>
      <c r="T82" s="16" t="s">
        <v>40</v>
      </c>
      <c r="U82" s="17">
        <v>0.45</v>
      </c>
      <c r="V82" s="6"/>
      <c r="W82" s="16">
        <v>1201</v>
      </c>
      <c r="X82" s="16" t="s">
        <v>40</v>
      </c>
      <c r="Y82" s="16">
        <v>35</v>
      </c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</row>
    <row r="83" spans="2:40" ht="33" x14ac:dyDescent="0.2">
      <c r="B83" s="13">
        <v>9</v>
      </c>
      <c r="C83" s="13">
        <v>70</v>
      </c>
      <c r="D83" s="13" t="s">
        <v>39</v>
      </c>
      <c r="E83" s="7" t="s">
        <v>53</v>
      </c>
      <c r="F83" s="13">
        <v>1000</v>
      </c>
      <c r="G83" s="24"/>
      <c r="H83" s="14">
        <f t="shared" si="0"/>
        <v>14.285714285714286</v>
      </c>
      <c r="I83" s="15">
        <f t="shared" si="1"/>
        <v>37.047499999999999</v>
      </c>
      <c r="J83" s="14">
        <f t="shared" si="2"/>
        <v>72.613100000000003</v>
      </c>
      <c r="K83" s="14">
        <f t="shared" si="3"/>
        <v>86.898814285714295</v>
      </c>
      <c r="L83" s="15">
        <f t="shared" si="5"/>
        <v>72.047499999999999</v>
      </c>
      <c r="M83" s="13">
        <f t="shared" si="4"/>
        <v>75</v>
      </c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</row>
    <row r="84" spans="2:40" ht="49.5" x14ac:dyDescent="0.2">
      <c r="B84" s="13">
        <v>10</v>
      </c>
      <c r="C84" s="13">
        <v>80</v>
      </c>
      <c r="D84" s="13" t="s">
        <v>41</v>
      </c>
      <c r="E84" s="7" t="s">
        <v>54</v>
      </c>
      <c r="F84" s="13">
        <v>1500</v>
      </c>
      <c r="G84" s="24"/>
      <c r="H84" s="14">
        <f t="shared" si="0"/>
        <v>18.75</v>
      </c>
      <c r="I84" s="15">
        <f t="shared" si="1"/>
        <v>42.34</v>
      </c>
      <c r="J84" s="14">
        <f t="shared" si="2"/>
        <v>82.986400000000003</v>
      </c>
      <c r="K84" s="14">
        <f t="shared" si="3"/>
        <v>101.7364</v>
      </c>
      <c r="L84" s="15">
        <f t="shared" si="5"/>
        <v>77.34</v>
      </c>
      <c r="M84" s="13">
        <f t="shared" si="4"/>
        <v>80</v>
      </c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</row>
    <row r="85" spans="2:40" ht="49.5" x14ac:dyDescent="0.2">
      <c r="B85" s="13">
        <v>11</v>
      </c>
      <c r="C85" s="13">
        <v>90</v>
      </c>
      <c r="D85" s="13" t="s">
        <v>41</v>
      </c>
      <c r="E85" s="7" t="s">
        <v>54</v>
      </c>
      <c r="F85" s="13">
        <v>1500</v>
      </c>
      <c r="G85" s="24"/>
      <c r="H85" s="14">
        <f t="shared" si="0"/>
        <v>16.666666666666668</v>
      </c>
      <c r="I85" s="15">
        <f t="shared" si="1"/>
        <v>47.6325</v>
      </c>
      <c r="J85" s="14">
        <f t="shared" si="2"/>
        <v>93.359700000000004</v>
      </c>
      <c r="K85" s="14">
        <f t="shared" si="3"/>
        <v>110.02636666666668</v>
      </c>
      <c r="L85" s="15">
        <f t="shared" si="5"/>
        <v>82.632499999999993</v>
      </c>
      <c r="M85" s="13">
        <f t="shared" si="4"/>
        <v>85</v>
      </c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</row>
    <row r="86" spans="2:40" ht="49.5" x14ac:dyDescent="0.2">
      <c r="B86" s="13">
        <v>12</v>
      </c>
      <c r="C86" s="13">
        <v>100</v>
      </c>
      <c r="D86" s="13" t="s">
        <v>41</v>
      </c>
      <c r="E86" s="7" t="s">
        <v>54</v>
      </c>
      <c r="F86" s="13">
        <v>1500</v>
      </c>
      <c r="G86" s="24"/>
      <c r="H86" s="14">
        <f t="shared" si="0"/>
        <v>15</v>
      </c>
      <c r="I86" s="15">
        <f t="shared" si="1"/>
        <v>52.924999999999997</v>
      </c>
      <c r="J86" s="14">
        <f t="shared" si="2"/>
        <v>103.73299999999999</v>
      </c>
      <c r="K86" s="14">
        <f t="shared" si="3"/>
        <v>118.73299999999999</v>
      </c>
      <c r="L86" s="15">
        <f t="shared" si="5"/>
        <v>87.924999999999997</v>
      </c>
      <c r="M86" s="13">
        <f t="shared" si="4"/>
        <v>90</v>
      </c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</row>
    <row r="87" spans="2:40" ht="49.5" x14ac:dyDescent="0.2">
      <c r="B87" s="13">
        <v>13</v>
      </c>
      <c r="C87" s="13">
        <v>112</v>
      </c>
      <c r="D87" s="13" t="s">
        <v>41</v>
      </c>
      <c r="E87" s="7" t="s">
        <v>54</v>
      </c>
      <c r="F87" s="13">
        <v>1500</v>
      </c>
      <c r="G87" s="24"/>
      <c r="H87" s="14">
        <f t="shared" si="0"/>
        <v>13.392857142857142</v>
      </c>
      <c r="I87" s="15">
        <f t="shared" si="1"/>
        <v>59.276000000000003</v>
      </c>
      <c r="J87" s="14">
        <f t="shared" si="2"/>
        <v>116.18096</v>
      </c>
      <c r="K87" s="14">
        <f t="shared" si="3"/>
        <v>129.57381714285714</v>
      </c>
      <c r="L87" s="15">
        <f t="shared" si="5"/>
        <v>94.27600000000001</v>
      </c>
      <c r="M87" s="13">
        <f t="shared" si="4"/>
        <v>95</v>
      </c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</row>
    <row r="88" spans="2:40" ht="49.5" x14ac:dyDescent="0.2">
      <c r="B88" s="13">
        <v>14</v>
      </c>
      <c r="C88" s="13">
        <v>120</v>
      </c>
      <c r="D88" s="13" t="s">
        <v>41</v>
      </c>
      <c r="E88" s="7" t="s">
        <v>54</v>
      </c>
      <c r="F88" s="13">
        <v>1500</v>
      </c>
      <c r="G88" s="24"/>
      <c r="H88" s="14">
        <f t="shared" si="0"/>
        <v>12.5</v>
      </c>
      <c r="I88" s="15">
        <f t="shared" si="1"/>
        <v>63.510000000000005</v>
      </c>
      <c r="J88" s="14">
        <f t="shared" si="2"/>
        <v>124.4796</v>
      </c>
      <c r="K88" s="14">
        <f t="shared" si="3"/>
        <v>136.9796</v>
      </c>
      <c r="L88" s="15">
        <f t="shared" si="5"/>
        <v>98.51</v>
      </c>
      <c r="M88" s="13">
        <f t="shared" si="4"/>
        <v>100</v>
      </c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</row>
    <row r="89" spans="2:40" ht="33" x14ac:dyDescent="0.2">
      <c r="B89" s="13">
        <v>15</v>
      </c>
      <c r="C89" s="13">
        <v>130</v>
      </c>
      <c r="D89" s="13" t="s">
        <v>42</v>
      </c>
      <c r="E89" s="7" t="s">
        <v>56</v>
      </c>
      <c r="F89" s="13">
        <v>2000</v>
      </c>
      <c r="G89" s="24"/>
      <c r="H89" s="14">
        <f t="shared" si="0"/>
        <v>15.384615384615385</v>
      </c>
      <c r="I89" s="15">
        <f t="shared" si="1"/>
        <v>68.802500000000009</v>
      </c>
      <c r="J89" s="14">
        <f t="shared" si="2"/>
        <v>134.85290000000001</v>
      </c>
      <c r="K89" s="14">
        <f t="shared" si="3"/>
        <v>150.23751538461539</v>
      </c>
      <c r="L89" s="15">
        <f t="shared" si="5"/>
        <v>103.80250000000001</v>
      </c>
      <c r="M89" s="13">
        <f t="shared" si="4"/>
        <v>105</v>
      </c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</row>
    <row r="90" spans="2:40" ht="33" x14ac:dyDescent="0.2">
      <c r="B90" s="13">
        <v>16</v>
      </c>
      <c r="C90" s="13">
        <v>140</v>
      </c>
      <c r="D90" s="13" t="s">
        <v>42</v>
      </c>
      <c r="E90" s="7" t="s">
        <v>56</v>
      </c>
      <c r="F90" s="13">
        <v>2000</v>
      </c>
      <c r="G90" s="24"/>
      <c r="H90" s="14">
        <f t="shared" si="0"/>
        <v>14.285714285714286</v>
      </c>
      <c r="I90" s="15">
        <f t="shared" si="1"/>
        <v>74.094999999999999</v>
      </c>
      <c r="J90" s="14">
        <f t="shared" si="2"/>
        <v>145.22620000000001</v>
      </c>
      <c r="K90" s="14">
        <f t="shared" si="3"/>
        <v>159.51191428571428</v>
      </c>
      <c r="L90" s="15">
        <f t="shared" si="5"/>
        <v>109.095</v>
      </c>
      <c r="M90" s="13">
        <f t="shared" si="4"/>
        <v>110</v>
      </c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</row>
    <row r="91" spans="2:40" ht="33" x14ac:dyDescent="0.2">
      <c r="B91" s="13">
        <v>17</v>
      </c>
      <c r="C91" s="13">
        <v>150</v>
      </c>
      <c r="D91" s="13" t="s">
        <v>42</v>
      </c>
      <c r="E91" s="7" t="s">
        <v>56</v>
      </c>
      <c r="F91" s="13">
        <v>2000</v>
      </c>
      <c r="G91" s="24"/>
      <c r="H91" s="14">
        <f t="shared" si="0"/>
        <v>13.333333333333334</v>
      </c>
      <c r="I91" s="15">
        <f t="shared" si="1"/>
        <v>79.387500000000003</v>
      </c>
      <c r="J91" s="14">
        <f t="shared" si="2"/>
        <v>155.59950000000001</v>
      </c>
      <c r="K91" s="14">
        <f t="shared" si="3"/>
        <v>168.93283333333335</v>
      </c>
      <c r="L91" s="15">
        <f t="shared" si="5"/>
        <v>114.3875</v>
      </c>
      <c r="M91" s="13">
        <f t="shared" si="4"/>
        <v>115</v>
      </c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</row>
    <row r="92" spans="2:40" ht="33" x14ac:dyDescent="0.2">
      <c r="B92" s="13">
        <v>18</v>
      </c>
      <c r="C92" s="13">
        <v>160</v>
      </c>
      <c r="D92" s="13" t="s">
        <v>42</v>
      </c>
      <c r="E92" s="7" t="s">
        <v>56</v>
      </c>
      <c r="F92" s="13">
        <v>2000</v>
      </c>
      <c r="G92" s="24"/>
      <c r="H92" s="14">
        <f t="shared" si="0"/>
        <v>12.5</v>
      </c>
      <c r="I92" s="15">
        <f t="shared" si="1"/>
        <v>84.68</v>
      </c>
      <c r="J92" s="14">
        <f t="shared" si="2"/>
        <v>165.97280000000001</v>
      </c>
      <c r="K92" s="14">
        <f t="shared" si="3"/>
        <v>178.47280000000001</v>
      </c>
      <c r="L92" s="15">
        <f t="shared" si="5"/>
        <v>119.68</v>
      </c>
      <c r="M92" s="13">
        <f>CEILING(L92,5)</f>
        <v>120</v>
      </c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</row>
    <row r="93" spans="2:40" ht="33" x14ac:dyDescent="0.2">
      <c r="B93" s="13">
        <v>19</v>
      </c>
      <c r="C93" s="13">
        <v>170</v>
      </c>
      <c r="D93" s="13" t="s">
        <v>42</v>
      </c>
      <c r="E93" s="7" t="s">
        <v>56</v>
      </c>
      <c r="F93" s="13">
        <v>2000</v>
      </c>
      <c r="G93" s="24"/>
      <c r="H93" s="14">
        <f t="shared" si="0"/>
        <v>11.764705882352942</v>
      </c>
      <c r="I93" s="15">
        <f t="shared" si="1"/>
        <v>89.972499999999997</v>
      </c>
      <c r="J93" s="14">
        <f t="shared" si="2"/>
        <v>176.34609999999998</v>
      </c>
      <c r="K93" s="14">
        <f t="shared" si="3"/>
        <v>188.11080588235291</v>
      </c>
      <c r="L93" s="15">
        <f t="shared" si="5"/>
        <v>124.9725</v>
      </c>
      <c r="M93" s="13">
        <f t="shared" si="4"/>
        <v>125</v>
      </c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</row>
    <row r="94" spans="2:40" ht="33" x14ac:dyDescent="0.2">
      <c r="B94" s="13">
        <v>20</v>
      </c>
      <c r="C94" s="13">
        <v>180</v>
      </c>
      <c r="D94" s="13" t="s">
        <v>42</v>
      </c>
      <c r="E94" s="7" t="s">
        <v>56</v>
      </c>
      <c r="F94" s="13">
        <v>2000</v>
      </c>
      <c r="G94" s="24"/>
      <c r="H94" s="14">
        <f t="shared" si="0"/>
        <v>11.111111111111111</v>
      </c>
      <c r="I94" s="15">
        <f t="shared" si="1"/>
        <v>95.265000000000001</v>
      </c>
      <c r="J94" s="14">
        <f t="shared" si="2"/>
        <v>186.71940000000001</v>
      </c>
      <c r="K94" s="14">
        <f t="shared" si="3"/>
        <v>197.83051111111112</v>
      </c>
      <c r="L94" s="15">
        <f t="shared" si="5"/>
        <v>130.26499999999999</v>
      </c>
      <c r="M94" s="13">
        <f t="shared" si="4"/>
        <v>135</v>
      </c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</row>
    <row r="95" spans="2:40" ht="33" x14ac:dyDescent="0.2">
      <c r="B95" s="13">
        <v>21</v>
      </c>
      <c r="C95" s="13">
        <v>190</v>
      </c>
      <c r="D95" s="13" t="s">
        <v>42</v>
      </c>
      <c r="E95" s="7" t="s">
        <v>56</v>
      </c>
      <c r="F95" s="13">
        <v>2000</v>
      </c>
      <c r="G95" s="24"/>
      <c r="H95" s="14">
        <f t="shared" si="0"/>
        <v>10.526315789473685</v>
      </c>
      <c r="I95" s="15">
        <f t="shared" si="1"/>
        <v>100.5575</v>
      </c>
      <c r="J95" s="14">
        <f t="shared" si="2"/>
        <v>197.09270000000001</v>
      </c>
      <c r="K95" s="14">
        <f t="shared" si="3"/>
        <v>207.61901578947368</v>
      </c>
      <c r="L95" s="15">
        <f t="shared" si="5"/>
        <v>135.5575</v>
      </c>
      <c r="M95" s="13">
        <f t="shared" si="4"/>
        <v>140</v>
      </c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</row>
    <row r="96" spans="2:40" ht="33" x14ac:dyDescent="0.2">
      <c r="B96" s="13">
        <v>22</v>
      </c>
      <c r="C96" s="13">
        <v>200</v>
      </c>
      <c r="D96" s="13" t="s">
        <v>42</v>
      </c>
      <c r="E96" s="7" t="s">
        <v>56</v>
      </c>
      <c r="F96" s="13">
        <v>2000</v>
      </c>
      <c r="G96" s="25"/>
      <c r="H96" s="14">
        <f t="shared" si="0"/>
        <v>10</v>
      </c>
      <c r="I96" s="15">
        <f t="shared" si="1"/>
        <v>105.85</v>
      </c>
      <c r="J96" s="14">
        <f t="shared" si="2"/>
        <v>207.46599999999998</v>
      </c>
      <c r="K96" s="14">
        <f t="shared" si="3"/>
        <v>217.46599999999998</v>
      </c>
      <c r="L96" s="15">
        <f t="shared" si="5"/>
        <v>140.85</v>
      </c>
      <c r="M96" s="13">
        <f t="shared" si="4"/>
        <v>145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</row>
  </sheetData>
  <mergeCells count="9">
    <mergeCell ref="N39:Y50"/>
    <mergeCell ref="G75:G96"/>
    <mergeCell ref="B26:M30"/>
    <mergeCell ref="B31:M38"/>
    <mergeCell ref="B39:M44"/>
    <mergeCell ref="B45:M50"/>
    <mergeCell ref="B51:M70"/>
    <mergeCell ref="L73:M73"/>
    <mergeCell ref="G74:H74"/>
  </mergeCells>
  <phoneticPr fontId="2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常用工具</vt:lpstr>
      <vt:lpstr>报价计算器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Etoon</dc:creator>
  <cp:lastModifiedBy>Etoon</cp:lastModifiedBy>
  <dcterms:created xsi:type="dcterms:W3CDTF">2021-08-02T06:53:59Z</dcterms:created>
  <dcterms:modified xsi:type="dcterms:W3CDTF">2021-08-16T01:51:04Z</dcterms:modified>
</cp:coreProperties>
</file>